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13905" yWindow="420" windowWidth="13500" windowHeight="11385"/>
  </bookViews>
  <sheets>
    <sheet name="Sheet1" sheetId="1" r:id="rId1"/>
    <sheet name="Sheet2" sheetId="2" state="hidden" r:id="rId2"/>
    <sheet name="Sheet3" sheetId="3" state="hidden" r:id="rId3"/>
  </sheets>
  <definedNames>
    <definedName name="AcademicYear">Sheet2!$C$1:$C$4</definedName>
    <definedName name="COLLEGE">Sheet2!$E$2:$E$6</definedName>
    <definedName name="Date">Sheet1!$J$38</definedName>
    <definedName name="Departments">Sheet2!$F$2:$F$27</definedName>
    <definedName name="PayRange">Sheet2!$G:$G</definedName>
    <definedName name="PayStep">Sheet2!$I$1:$I$53</definedName>
    <definedName name="PayStep1">Sheet2!$H$2:$H$52</definedName>
    <definedName name="Rank">Sheet2!$G$2:$G$5</definedName>
    <definedName name="TERMS">Sheet2!$B$1:$B$6</definedName>
    <definedName name="TYPE">Sheet2!$A$2:$A$5</definedName>
    <definedName name="Year">Sheet2!$D$1:$D$4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3" i="3" l="1"/>
  <c r="E53" i="3"/>
  <c r="H53" i="3" s="1"/>
  <c r="N52" i="3"/>
  <c r="E52" i="3"/>
  <c r="H52" i="3" s="1"/>
  <c r="N51" i="3"/>
  <c r="E51" i="3"/>
  <c r="H51" i="3" s="1"/>
  <c r="N50" i="3"/>
  <c r="E50" i="3"/>
  <c r="H50" i="3" s="1"/>
  <c r="N49" i="3"/>
  <c r="E49" i="3"/>
  <c r="H49" i="3" s="1"/>
  <c r="N48" i="3"/>
  <c r="E48" i="3"/>
  <c r="H48" i="3" s="1"/>
  <c r="N47" i="3"/>
  <c r="E47" i="3"/>
  <c r="H47" i="3" s="1"/>
  <c r="N46" i="3"/>
  <c r="E46" i="3"/>
  <c r="H46" i="3" s="1"/>
  <c r="N45" i="3"/>
  <c r="E45" i="3"/>
  <c r="H45" i="3" s="1"/>
  <c r="N44" i="3"/>
  <c r="E44" i="3"/>
  <c r="H44" i="3" s="1"/>
  <c r="N43" i="3"/>
  <c r="E43" i="3"/>
  <c r="H43" i="3" s="1"/>
  <c r="N42" i="3"/>
  <c r="E42" i="3"/>
  <c r="H42" i="3" s="1"/>
  <c r="N41" i="3"/>
  <c r="E41" i="3"/>
  <c r="H41" i="3" s="1"/>
  <c r="N40" i="3"/>
  <c r="E40" i="3"/>
  <c r="H40" i="3" s="1"/>
  <c r="N39" i="3"/>
  <c r="E39" i="3"/>
  <c r="H39" i="3" s="1"/>
  <c r="N38" i="3"/>
  <c r="E38" i="3"/>
  <c r="H38" i="3" s="1"/>
  <c r="N37" i="3"/>
  <c r="E37" i="3"/>
  <c r="H37" i="3" s="1"/>
  <c r="N36" i="3"/>
  <c r="E36" i="3"/>
  <c r="H36" i="3" s="1"/>
  <c r="N35" i="3"/>
  <c r="E35" i="3"/>
  <c r="H35" i="3" s="1"/>
  <c r="N34" i="3"/>
  <c r="E34" i="3"/>
  <c r="H34" i="3" s="1"/>
  <c r="N33" i="3"/>
  <c r="E33" i="3"/>
  <c r="H33" i="3" s="1"/>
  <c r="N32" i="3"/>
  <c r="E32" i="3"/>
  <c r="H32" i="3" s="1"/>
  <c r="N31" i="3"/>
  <c r="E31" i="3"/>
  <c r="H31" i="3" s="1"/>
  <c r="N30" i="3"/>
  <c r="E30" i="3"/>
  <c r="H30" i="3" s="1"/>
  <c r="N29" i="3"/>
  <c r="E29" i="3"/>
  <c r="H29" i="3" s="1"/>
  <c r="N28" i="3"/>
  <c r="E28" i="3"/>
  <c r="H28" i="3" s="1"/>
  <c r="N27" i="3"/>
  <c r="E27" i="3"/>
  <c r="H27" i="3" s="1"/>
  <c r="N26" i="3"/>
  <c r="E26" i="3"/>
  <c r="H26" i="3" s="1"/>
  <c r="N25" i="3"/>
  <c r="E25" i="3"/>
  <c r="H25" i="3" s="1"/>
  <c r="N24" i="3"/>
  <c r="E24" i="3"/>
  <c r="H24" i="3" s="1"/>
  <c r="N23" i="3"/>
  <c r="E23" i="3"/>
  <c r="H23" i="3" s="1"/>
  <c r="N22" i="3"/>
  <c r="E22" i="3"/>
  <c r="H22" i="3" s="1"/>
  <c r="N21" i="3"/>
  <c r="E21" i="3"/>
  <c r="H21" i="3" s="1"/>
  <c r="N20" i="3"/>
  <c r="E20" i="3"/>
  <c r="H20" i="3" s="1"/>
  <c r="N19" i="3"/>
  <c r="E19" i="3"/>
  <c r="H19" i="3" s="1"/>
  <c r="N18" i="3"/>
  <c r="E18" i="3"/>
  <c r="H18" i="3" s="1"/>
  <c r="N17" i="3"/>
  <c r="E17" i="3"/>
  <c r="H17" i="3" s="1"/>
  <c r="N16" i="3"/>
  <c r="E16" i="3"/>
  <c r="H16" i="3" s="1"/>
  <c r="N15" i="3"/>
  <c r="E15" i="3"/>
  <c r="H15" i="3" s="1"/>
  <c r="N14" i="3"/>
  <c r="E14" i="3"/>
  <c r="H14" i="3" s="1"/>
  <c r="N13" i="3"/>
  <c r="E13" i="3"/>
  <c r="H13" i="3" s="1"/>
  <c r="N12" i="3"/>
  <c r="E12" i="3"/>
  <c r="H12" i="3" s="1"/>
  <c r="N11" i="3"/>
  <c r="E11" i="3"/>
  <c r="H11" i="3" s="1"/>
  <c r="N10" i="3"/>
  <c r="E10" i="3"/>
  <c r="H10" i="3" s="1"/>
  <c r="N9" i="3"/>
  <c r="E9" i="3"/>
  <c r="H9" i="3" s="1"/>
  <c r="N8" i="3"/>
  <c r="E8" i="3"/>
  <c r="H8" i="3" s="1"/>
  <c r="N7" i="3"/>
  <c r="E7" i="3"/>
  <c r="H7" i="3" s="1"/>
  <c r="N6" i="3"/>
  <c r="E6" i="3"/>
  <c r="H6" i="3" s="1"/>
  <c r="N5" i="3"/>
  <c r="E5" i="3"/>
  <c r="H5" i="3" s="1"/>
  <c r="N4" i="3"/>
  <c r="E4" i="3"/>
  <c r="H4" i="3" s="1"/>
  <c r="N3" i="3"/>
  <c r="E3" i="3"/>
  <c r="H3" i="3" s="1"/>
  <c r="N2" i="3"/>
  <c r="E2" i="3"/>
  <c r="H2" i="3" s="1"/>
  <c r="N22" i="1" l="1"/>
  <c r="K22" i="1" l="1"/>
  <c r="K21" i="1"/>
  <c r="K20" i="1"/>
  <c r="K19" i="1"/>
  <c r="K18" i="1"/>
  <c r="K17" i="1"/>
  <c r="K16" i="1"/>
  <c r="M22" i="1" l="1"/>
  <c r="G46" i="1" l="1"/>
  <c r="F46" i="1"/>
  <c r="E46" i="1"/>
  <c r="H46" i="1"/>
  <c r="C46" i="1"/>
  <c r="F47" i="1"/>
  <c r="G23" i="1"/>
  <c r="C47" i="1" s="1"/>
  <c r="J3" i="1"/>
  <c r="E47" i="1" l="1"/>
  <c r="E48" i="1" s="1"/>
  <c r="G47" i="1"/>
  <c r="H47" i="1"/>
  <c r="H48" i="1" s="1"/>
  <c r="K23" i="1"/>
  <c r="K24" i="1" s="1"/>
  <c r="F48" i="1"/>
  <c r="C48" i="1"/>
  <c r="G48" i="1" l="1"/>
</calcChain>
</file>

<file path=xl/sharedStrings.xml><?xml version="1.0" encoding="utf-8"?>
<sst xmlns="http://schemas.openxmlformats.org/spreadsheetml/2006/main" count="721" uniqueCount="168">
  <si>
    <t>Type of Contract:</t>
  </si>
  <si>
    <t>Date:</t>
  </si>
  <si>
    <t>Term:</t>
  </si>
  <si>
    <t>College:</t>
  </si>
  <si>
    <t>Department:</t>
  </si>
  <si>
    <t>Please use Check Boxes if applicable</t>
  </si>
  <si>
    <t>Course Number</t>
  </si>
  <si>
    <t>Title</t>
  </si>
  <si>
    <t xml:space="preserve">Spec             Sess </t>
  </si>
  <si>
    <t>Sect        Num</t>
  </si>
  <si>
    <t>ST/               Intern</t>
  </si>
  <si>
    <t xml:space="preserve"> </t>
  </si>
  <si>
    <t>Totals</t>
  </si>
  <si>
    <t>Non Teach</t>
  </si>
  <si>
    <t>NEW</t>
  </si>
  <si>
    <t>REVISED</t>
  </si>
  <si>
    <t>CANCELLED</t>
  </si>
  <si>
    <t>FALL</t>
  </si>
  <si>
    <t>SPRING</t>
  </si>
  <si>
    <t>SUMMER</t>
  </si>
  <si>
    <t>College of Education &amp; Human Services</t>
  </si>
  <si>
    <t>College of Liberal Arts</t>
  </si>
  <si>
    <t>Eberly College of Science and Technology</t>
  </si>
  <si>
    <t>Library Services</t>
  </si>
  <si>
    <t>Applied Engineering and Technology</t>
  </si>
  <si>
    <t>Biological and Environmental Science</t>
  </si>
  <si>
    <t>Business and Economics</t>
  </si>
  <si>
    <t>Chemistry and Physics</t>
  </si>
  <si>
    <t>Communication Disorders</t>
  </si>
  <si>
    <t>Counselor Education</t>
  </si>
  <si>
    <t>Earth Sciences</t>
  </si>
  <si>
    <t>English</t>
  </si>
  <si>
    <t>Exercise Science and Sport Studies</t>
  </si>
  <si>
    <t xml:space="preserve">Health Science   </t>
  </si>
  <si>
    <t>Nursing</t>
  </si>
  <si>
    <t>Professional Studies</t>
  </si>
  <si>
    <t>Psychology</t>
  </si>
  <si>
    <t>Social Work</t>
  </si>
  <si>
    <t>NAME:</t>
  </si>
  <si>
    <t>Address:</t>
  </si>
  <si>
    <t>City/State/Zip:</t>
  </si>
  <si>
    <t>Q01</t>
  </si>
  <si>
    <t>Q02</t>
  </si>
  <si>
    <t>Q03</t>
  </si>
  <si>
    <t>Q04</t>
  </si>
  <si>
    <t xml:space="preserve">By: </t>
  </si>
  <si>
    <t>PayRange</t>
  </si>
  <si>
    <t>Q01-Instructor</t>
  </si>
  <si>
    <t>Q02-Assistant Professor</t>
  </si>
  <si>
    <t>Q03-Associate Professor</t>
  </si>
  <si>
    <t>Q04-Professor</t>
  </si>
  <si>
    <t>Q01-1</t>
  </si>
  <si>
    <t>Q01-2</t>
  </si>
  <si>
    <t>Q01-3</t>
  </si>
  <si>
    <t>Q01-4</t>
  </si>
  <si>
    <t>Q01-5</t>
  </si>
  <si>
    <t>Q01-6</t>
  </si>
  <si>
    <t>Q01-7</t>
  </si>
  <si>
    <t>Q01-8</t>
  </si>
  <si>
    <t>Q02-9</t>
  </si>
  <si>
    <t>Q01-10</t>
  </si>
  <si>
    <t>Q01-9</t>
  </si>
  <si>
    <t>Q01-11</t>
  </si>
  <si>
    <t>Q01-12</t>
  </si>
  <si>
    <t>Q01-13</t>
  </si>
  <si>
    <t>Q02-1</t>
  </si>
  <si>
    <t>Q02-2</t>
  </si>
  <si>
    <t>Q02-3</t>
  </si>
  <si>
    <t>Q02-4</t>
  </si>
  <si>
    <t>Q02-5</t>
  </si>
  <si>
    <t>Q02-6</t>
  </si>
  <si>
    <t>Q02-7</t>
  </si>
  <si>
    <t>Q02-8</t>
  </si>
  <si>
    <t>Q02-10</t>
  </si>
  <si>
    <t>Q02-11</t>
  </si>
  <si>
    <t>Q02-12</t>
  </si>
  <si>
    <t>Q02-13</t>
  </si>
  <si>
    <t>Q03-1</t>
  </si>
  <si>
    <t>Q03-2</t>
  </si>
  <si>
    <t>Q03-3</t>
  </si>
  <si>
    <t>Q03-4</t>
  </si>
  <si>
    <t>Q03-5</t>
  </si>
  <si>
    <t>Q03-6</t>
  </si>
  <si>
    <t>Q03-7</t>
  </si>
  <si>
    <t>Q03-8</t>
  </si>
  <si>
    <t>Q03-9</t>
  </si>
  <si>
    <t>Q03-10</t>
  </si>
  <si>
    <t>Q03-11</t>
  </si>
  <si>
    <t>Q03-12</t>
  </si>
  <si>
    <t>Q03-13</t>
  </si>
  <si>
    <t>Q04-1</t>
  </si>
  <si>
    <t>Q04-2</t>
  </si>
  <si>
    <t>Q04-3</t>
  </si>
  <si>
    <t>Q04-4</t>
  </si>
  <si>
    <t>Q04-5</t>
  </si>
  <si>
    <t>Q04-6</t>
  </si>
  <si>
    <t>Q04-7</t>
  </si>
  <si>
    <t>Q04-8</t>
  </si>
  <si>
    <t>Q04-9</t>
  </si>
  <si>
    <t>Q04-10</t>
  </si>
  <si>
    <t>Q04-11</t>
  </si>
  <si>
    <t>Q04-12</t>
  </si>
  <si>
    <t>Q04-13</t>
  </si>
  <si>
    <t>Phone:</t>
  </si>
  <si>
    <t>Pay Credits</t>
  </si>
  <si>
    <t>FALL/SPRING</t>
  </si>
  <si>
    <t>Year:</t>
  </si>
  <si>
    <t>Note:  All contracts are issued on contingency basis.</t>
  </si>
  <si>
    <t>Pay    Credits %</t>
  </si>
  <si>
    <t>FTE %</t>
  </si>
  <si>
    <t>Request recommended by Department Chair (Please check one):</t>
  </si>
  <si>
    <t>Department Chair:</t>
  </si>
  <si>
    <t>After signing (ie, typing your name), please email this form to  Dean for approval.</t>
  </si>
  <si>
    <t>Mathematics, Computer Science &amp; Information Systems</t>
  </si>
  <si>
    <t>Fall/Spring</t>
  </si>
  <si>
    <t>Semesters:</t>
  </si>
  <si>
    <t>Summer</t>
  </si>
  <si>
    <t>Fall</t>
  </si>
  <si>
    <t>Spring</t>
  </si>
  <si>
    <t>Start</t>
  </si>
  <si>
    <t xml:space="preserve">End </t>
  </si>
  <si>
    <t>Select One</t>
  </si>
  <si>
    <t>By signing this form below, I verify that the individual named on this hiring form has been recommended by the majority of the regular full-time department faculty in accordance with the procedure developed by the department faculty.</t>
  </si>
  <si>
    <t>WINTER</t>
  </si>
  <si>
    <t>Winter</t>
  </si>
  <si>
    <t>Pay Cred</t>
  </si>
  <si>
    <t>Contract</t>
  </si>
  <si>
    <t>Childhood Education</t>
  </si>
  <si>
    <t>Special Education</t>
  </si>
  <si>
    <t>Criminal Justice</t>
  </si>
  <si>
    <t>CRN</t>
  </si>
  <si>
    <t>Request recommended by Area Dean (Please check one):</t>
  </si>
  <si>
    <t xml:space="preserve">Faculty being recommended for hire has completed the web certification training. </t>
  </si>
  <si>
    <t>Background Check Completed</t>
  </si>
  <si>
    <t>TRIO &amp; Academic Services</t>
  </si>
  <si>
    <t>Student Affairs</t>
  </si>
  <si>
    <t>Secondary Ed &amp; Administrative Ldrshp</t>
  </si>
  <si>
    <t>Include - Course number, Section, Title, # Pay Credits, CRN (if available)</t>
  </si>
  <si>
    <t>Sections to be Assigned</t>
  </si>
  <si>
    <t>DEAN select RANK:</t>
  </si>
  <si>
    <t>DEAN select PAY STEP:</t>
  </si>
  <si>
    <t>Certified as fluent in the English Language:</t>
  </si>
  <si>
    <t>DEAN REVIEW/RECOMMENDATION</t>
  </si>
  <si>
    <t>Dean Approval:</t>
  </si>
  <si>
    <t>DEPT CHAIR REVIEW/RECOMMENDATION</t>
  </si>
  <si>
    <t>Personal Email:</t>
  </si>
  <si>
    <t>Approved: Provost:</t>
  </si>
  <si>
    <t>Arts &amp; Languages</t>
  </si>
  <si>
    <t>Communication, Design &amp; Culture</t>
  </si>
  <si>
    <t>History, Politics &amp; Society</t>
  </si>
  <si>
    <t>Music &amp; Theatre</t>
  </si>
  <si>
    <t>Per Credit</t>
  </si>
  <si>
    <t>FACULTY HIRING FORM</t>
  </si>
  <si>
    <t>2019-20</t>
  </si>
  <si>
    <t>2020-2021</t>
  </si>
  <si>
    <t>2022-2023</t>
  </si>
  <si>
    <t>2021-2022</t>
  </si>
  <si>
    <t>201930 - 202030  Academic Annual</t>
  </si>
  <si>
    <t>201930/202030 - Fall and 201940/202040 - Winter Cost Per Credit</t>
  </si>
  <si>
    <t>201920 - 202120 Summer Cost Per Credit</t>
  </si>
  <si>
    <t>202130 Academic Annual</t>
  </si>
  <si>
    <t>202130 - Fall and 202140 - Winter Cost Per Credit</t>
  </si>
  <si>
    <t>202220 Summer Cost Per Credit</t>
  </si>
  <si>
    <t>202230 Academic Annual</t>
  </si>
  <si>
    <t>202230 Fall and 202240 Winter Cost Per Credit</t>
  </si>
  <si>
    <t>202320 Summer Cost Per Credit</t>
  </si>
  <si>
    <t>2023-2024</t>
  </si>
  <si>
    <t>July 1, 2019 - June  30, 2023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</si>
</sst>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&quot;$&quot;#,##0.00"/>
    <numFmt numFmtId="166" formatCode="\$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2" tint="-0.499984740745262"/>
        <bgColor rgb="FF5B9BD5"/>
      </patternFill>
    </fill>
    <fill>
      <patternFill patternType="solid">
        <fgColor rgb="FF5B9BD5"/>
        <bgColor theme="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2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Border="1" applyAlignment="1"/>
    <xf numFmtId="2" fontId="6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 vertical="justify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/>
    <xf numFmtId="0" fontId="9" fillId="2" borderId="2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right"/>
    </xf>
    <xf numFmtId="49" fontId="11" fillId="0" borderId="2" xfId="0" applyNumberFormat="1" applyFont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1" fillId="0" borderId="1" xfId="2" applyFont="1" applyFill="1" applyBorder="1" applyAlignment="1">
      <alignment wrapText="1"/>
    </xf>
    <xf numFmtId="0" fontId="0" fillId="4" borderId="0" xfId="0" applyFill="1" applyBorder="1"/>
    <xf numFmtId="0" fontId="0" fillId="4" borderId="3" xfId="0" applyFill="1" applyBorder="1"/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  <protection locked="0"/>
    </xf>
    <xf numFmtId="14" fontId="6" fillId="4" borderId="0" xfId="0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8" xfId="0" applyFill="1" applyBorder="1"/>
    <xf numFmtId="0" fontId="0" fillId="5" borderId="9" xfId="0" applyFill="1" applyBorder="1"/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right"/>
    </xf>
    <xf numFmtId="14" fontId="6" fillId="5" borderId="6" xfId="0" applyNumberFormat="1" applyFont="1" applyFill="1" applyBorder="1" applyAlignment="1" applyProtection="1">
      <alignment horizontal="center"/>
    </xf>
    <xf numFmtId="14" fontId="6" fillId="5" borderId="7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6" fillId="5" borderId="11" xfId="0" applyFont="1" applyFill="1" applyBorder="1"/>
    <xf numFmtId="0" fontId="6" fillId="5" borderId="8" xfId="0" applyFont="1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3" xfId="0" applyFill="1" applyBorder="1"/>
    <xf numFmtId="0" fontId="6" fillId="5" borderId="0" xfId="0" applyFont="1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165" fontId="0" fillId="0" borderId="12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13" xfId="0" applyNumberFormat="1" applyFill="1" applyBorder="1" applyAlignment="1" applyProtection="1">
      <alignment horizontal="center"/>
    </xf>
    <xf numFmtId="165" fontId="7" fillId="3" borderId="14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4" borderId="11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6" fillId="9" borderId="15" xfId="0" applyFont="1" applyFill="1" applyBorder="1" applyAlignment="1"/>
    <xf numFmtId="0" fontId="15" fillId="9" borderId="15" xfId="0" applyFont="1" applyFill="1" applyBorder="1" applyAlignment="1"/>
    <xf numFmtId="0" fontId="0" fillId="9" borderId="15" xfId="0" applyFill="1" applyBorder="1" applyProtection="1"/>
    <xf numFmtId="0" fontId="6" fillId="9" borderId="0" xfId="0" applyFont="1" applyFill="1" applyBorder="1" applyProtection="1">
      <protection locked="0"/>
    </xf>
    <xf numFmtId="0" fontId="15" fillId="9" borderId="16" xfId="0" applyFont="1" applyFill="1" applyBorder="1"/>
    <xf numFmtId="0" fontId="6" fillId="9" borderId="17" xfId="0" applyFont="1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0" xfId="0" applyBorder="1" applyProtection="1"/>
    <xf numFmtId="0" fontId="0" fillId="0" borderId="0" xfId="0" applyBorder="1"/>
    <xf numFmtId="0" fontId="6" fillId="5" borderId="20" xfId="0" applyFont="1" applyFill="1" applyBorder="1" applyAlignment="1"/>
    <xf numFmtId="0" fontId="12" fillId="5" borderId="21" xfId="0" applyFont="1" applyFill="1" applyBorder="1" applyAlignment="1"/>
    <xf numFmtId="0" fontId="6" fillId="5" borderId="22" xfId="0" applyFont="1" applyFill="1" applyBorder="1" applyAlignment="1"/>
    <xf numFmtId="14" fontId="9" fillId="5" borderId="23" xfId="0" applyNumberFormat="1" applyFont="1" applyFill="1" applyBorder="1" applyAlignment="1" applyProtection="1">
      <protection locked="0"/>
    </xf>
    <xf numFmtId="165" fontId="6" fillId="5" borderId="24" xfId="0" applyNumberFormat="1" applyFont="1" applyFill="1" applyBorder="1" applyAlignment="1" applyProtection="1"/>
    <xf numFmtId="165" fontId="0" fillId="5" borderId="25" xfId="0" applyNumberFormat="1" applyFill="1" applyBorder="1" applyAlignment="1" applyProtection="1"/>
    <xf numFmtId="2" fontId="0" fillId="0" borderId="1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 applyProtection="1">
      <alignment horizontal="center"/>
      <protection locked="0"/>
    </xf>
    <xf numFmtId="165" fontId="22" fillId="12" borderId="31" xfId="0" applyNumberFormat="1" applyFont="1" applyFill="1" applyBorder="1" applyAlignment="1">
      <alignment horizontal="center" vertical="top" wrapText="1"/>
    </xf>
    <xf numFmtId="165" fontId="22" fillId="12" borderId="34" xfId="0" applyNumberFormat="1" applyFont="1" applyFill="1" applyBorder="1" applyAlignment="1">
      <alignment horizontal="center" vertical="top" wrapText="1"/>
    </xf>
    <xf numFmtId="165" fontId="11" fillId="0" borderId="35" xfId="0" applyNumberFormat="1" applyFont="1" applyBorder="1" applyAlignment="1">
      <alignment horizontal="center" vertical="top" shrinkToFit="1"/>
    </xf>
    <xf numFmtId="165" fontId="11" fillId="0" borderId="29" xfId="0" applyNumberFormat="1" applyFont="1" applyBorder="1" applyAlignment="1">
      <alignment horizontal="center" vertical="top"/>
    </xf>
    <xf numFmtId="165" fontId="11" fillId="0" borderId="33" xfId="0" applyNumberFormat="1" applyFont="1" applyBorder="1" applyAlignment="1">
      <alignment horizontal="center" vertical="top"/>
    </xf>
    <xf numFmtId="165" fontId="11" fillId="0" borderId="29" xfId="0" applyNumberFormat="1" applyFont="1" applyBorder="1" applyAlignment="1">
      <alignment horizontal="center" vertical="top" shrinkToFit="1"/>
    </xf>
    <xf numFmtId="166" fontId="23" fillId="0" borderId="36" xfId="0" applyNumberFormat="1" applyFont="1" applyFill="1" applyBorder="1" applyAlignment="1">
      <alignment horizontal="center" vertical="top" shrinkToFit="1"/>
    </xf>
    <xf numFmtId="165" fontId="23" fillId="0" borderId="31" xfId="0" applyNumberFormat="1" applyFont="1" applyFill="1" applyBorder="1" applyAlignment="1">
      <alignment horizontal="center" vertical="top"/>
    </xf>
    <xf numFmtId="165" fontId="23" fillId="0" borderId="34" xfId="0" applyNumberFormat="1" applyFont="1" applyFill="1" applyBorder="1" applyAlignment="1">
      <alignment horizontal="center" vertical="top"/>
    </xf>
    <xf numFmtId="165" fontId="11" fillId="0" borderId="37" xfId="0" applyNumberFormat="1" applyFont="1" applyBorder="1" applyAlignment="1">
      <alignment horizontal="center" vertical="top" shrinkToFit="1"/>
    </xf>
    <xf numFmtId="165" fontId="11" fillId="0" borderId="30" xfId="0" applyNumberFormat="1" applyFont="1" applyBorder="1" applyAlignment="1">
      <alignment horizontal="center" vertical="top" shrinkToFit="1"/>
    </xf>
    <xf numFmtId="166" fontId="23" fillId="0" borderId="38" xfId="0" applyNumberFormat="1" applyFont="1" applyFill="1" applyBorder="1" applyAlignment="1">
      <alignment horizontal="center" vertical="top" shrinkToFit="1"/>
    </xf>
    <xf numFmtId="165" fontId="11" fillId="0" borderId="39" xfId="0" applyNumberFormat="1" applyFont="1" applyBorder="1" applyAlignment="1">
      <alignment horizontal="center" vertical="top" shrinkToFit="1"/>
    </xf>
    <xf numFmtId="165" fontId="11" fillId="0" borderId="33" xfId="0" applyNumberFormat="1" applyFont="1" applyBorder="1" applyAlignment="1">
      <alignment horizontal="center" vertical="top" shrinkToFit="1"/>
    </xf>
    <xf numFmtId="166" fontId="23" fillId="0" borderId="40" xfId="0" applyNumberFormat="1" applyFont="1" applyFill="1" applyBorder="1" applyAlignment="1">
      <alignment horizontal="center" vertical="top" shrinkToFit="1"/>
    </xf>
    <xf numFmtId="165" fontId="11" fillId="0" borderId="41" xfId="0" applyNumberFormat="1" applyFont="1" applyBorder="1" applyAlignment="1">
      <alignment horizontal="center" vertical="top" shrinkToFit="1"/>
    </xf>
    <xf numFmtId="165" fontId="11" fillId="0" borderId="30" xfId="0" applyNumberFormat="1" applyFont="1" applyBorder="1" applyAlignment="1">
      <alignment horizontal="center" vertical="top"/>
    </xf>
    <xf numFmtId="165" fontId="11" fillId="0" borderId="42" xfId="0" applyNumberFormat="1" applyFont="1" applyBorder="1" applyAlignment="1">
      <alignment horizontal="center" vertical="top"/>
    </xf>
    <xf numFmtId="165" fontId="11" fillId="0" borderId="42" xfId="0" applyNumberFormat="1" applyFont="1" applyBorder="1" applyAlignment="1">
      <alignment horizontal="center" vertical="top" shrinkToFit="1"/>
    </xf>
    <xf numFmtId="166" fontId="23" fillId="0" borderId="43" xfId="0" applyNumberFormat="1" applyFont="1" applyFill="1" applyBorder="1" applyAlignment="1">
      <alignment horizontal="center" vertical="top" shrinkToFit="1"/>
    </xf>
    <xf numFmtId="165" fontId="23" fillId="0" borderId="32" xfId="0" applyNumberFormat="1" applyFont="1" applyFill="1" applyBorder="1" applyAlignment="1">
      <alignment horizontal="center" vertical="top"/>
    </xf>
    <xf numFmtId="165" fontId="23" fillId="0" borderId="44" xfId="0" applyNumberFormat="1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Font="1" applyProtection="1"/>
    <xf numFmtId="165" fontId="0" fillId="0" borderId="0" xfId="0" applyNumberFormat="1" applyFont="1"/>
    <xf numFmtId="0" fontId="0" fillId="0" borderId="0" xfId="0" applyFont="1" applyFill="1"/>
    <xf numFmtId="165" fontId="21" fillId="13" borderId="29" xfId="0" applyNumberFormat="1" applyFont="1" applyFill="1" applyBorder="1" applyAlignment="1">
      <alignment horizontal="center" vertical="top" wrapText="1"/>
    </xf>
    <xf numFmtId="165" fontId="22" fillId="14" borderId="31" xfId="0" applyNumberFormat="1" applyFont="1" applyFill="1" applyBorder="1" applyAlignment="1">
      <alignment horizontal="center" vertical="top" wrapText="1"/>
    </xf>
    <xf numFmtId="165" fontId="24" fillId="12" borderId="34" xfId="0" applyNumberFormat="1" applyFont="1" applyFill="1" applyBorder="1" applyAlignment="1">
      <alignment horizontal="center" vertical="top" wrapText="1"/>
    </xf>
    <xf numFmtId="165" fontId="25" fillId="0" borderId="34" xfId="0" applyNumberFormat="1" applyFont="1" applyFill="1" applyBorder="1" applyAlignment="1">
      <alignment horizontal="center" vertical="top"/>
    </xf>
    <xf numFmtId="165" fontId="25" fillId="0" borderId="44" xfId="0" applyNumberFormat="1" applyFont="1" applyFill="1" applyBorder="1" applyAlignment="1">
      <alignment horizontal="center" vertical="top"/>
    </xf>
    <xf numFmtId="165" fontId="21" fillId="15" borderId="29" xfId="0" applyNumberFormat="1" applyFont="1" applyFill="1" applyBorder="1" applyAlignment="1">
      <alignment horizontal="center" vertical="top" wrapText="1"/>
    </xf>
    <xf numFmtId="165" fontId="21" fillId="15" borderId="33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5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5" fillId="0" borderId="15" xfId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5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17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14" fontId="0" fillId="4" borderId="15" xfId="0" applyNumberForma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9" borderId="27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horizontal="left" vertical="center"/>
    </xf>
    <xf numFmtId="0" fontId="6" fillId="4" borderId="15" xfId="0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5" borderId="15" xfId="0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4" fontId="6" fillId="5" borderId="15" xfId="0" applyNumberFormat="1" applyFont="1" applyFill="1" applyBorder="1" applyAlignment="1" applyProtection="1">
      <alignment horizontal="center"/>
      <protection locked="0"/>
    </xf>
    <xf numFmtId="14" fontId="6" fillId="5" borderId="16" xfId="0" applyNumberFormat="1" applyFont="1" applyFill="1" applyBorder="1" applyAlignment="1" applyProtection="1">
      <alignment horizontal="center"/>
      <protection locked="0"/>
    </xf>
    <xf numFmtId="0" fontId="12" fillId="10" borderId="2" xfId="0" applyFont="1" applyFill="1" applyBorder="1" applyAlignment="1">
      <alignment horizontal="center"/>
    </xf>
    <xf numFmtId="165" fontId="0" fillId="0" borderId="13" xfId="0" applyNumberFormat="1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14" fontId="6" fillId="4" borderId="15" xfId="0" applyNumberFormat="1" applyFont="1" applyFill="1" applyBorder="1" applyAlignment="1" applyProtection="1">
      <alignment horizontal="center"/>
      <protection locked="0"/>
    </xf>
    <xf numFmtId="14" fontId="6" fillId="4" borderId="16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5" borderId="15" xfId="0" applyFill="1" applyBorder="1" applyAlignment="1" applyProtection="1">
      <alignment horizontal="center"/>
      <protection locked="0"/>
    </xf>
    <xf numFmtId="0" fontId="6" fillId="5" borderId="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14" fontId="13" fillId="4" borderId="15" xfId="0" applyNumberFormat="1" applyFont="1" applyFill="1" applyBorder="1" applyAlignment="1" applyProtection="1">
      <alignment horizontal="center"/>
      <protection locked="0"/>
    </xf>
    <xf numFmtId="14" fontId="13" fillId="4" borderId="16" xfId="0" applyNumberFormat="1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Sheet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9525</xdr:rowOff>
        </xdr:from>
        <xdr:to>
          <xdr:col>1</xdr:col>
          <xdr:colOff>352425</xdr:colOff>
          <xdr:row>16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9525</xdr:rowOff>
        </xdr:from>
        <xdr:to>
          <xdr:col>1</xdr:col>
          <xdr:colOff>352425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9525</xdr:rowOff>
        </xdr:from>
        <xdr:to>
          <xdr:col>1</xdr:col>
          <xdr:colOff>352425</xdr:colOff>
          <xdr:row>18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9525</xdr:rowOff>
        </xdr:from>
        <xdr:to>
          <xdr:col>1</xdr:col>
          <xdr:colOff>352425</xdr:colOff>
          <xdr:row>19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9525</xdr:rowOff>
        </xdr:from>
        <xdr:to>
          <xdr:col>1</xdr:col>
          <xdr:colOff>352425</xdr:colOff>
          <xdr:row>20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9525</xdr:rowOff>
        </xdr:from>
        <xdr:to>
          <xdr:col>1</xdr:col>
          <xdr:colOff>342900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</xdr:row>
          <xdr:rowOff>9525</xdr:rowOff>
        </xdr:from>
        <xdr:to>
          <xdr:col>1</xdr:col>
          <xdr:colOff>342900</xdr:colOff>
          <xdr:row>22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14</xdr:row>
          <xdr:rowOff>342900</xdr:rowOff>
        </xdr:from>
        <xdr:to>
          <xdr:col>9</xdr:col>
          <xdr:colOff>9525</xdr:colOff>
          <xdr:row>16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0</xdr:rowOff>
        </xdr:from>
        <xdr:to>
          <xdr:col>9</xdr:col>
          <xdr:colOff>0</xdr:colOff>
          <xdr:row>17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180975</xdr:rowOff>
        </xdr:from>
        <xdr:to>
          <xdr:col>9</xdr:col>
          <xdr:colOff>9525</xdr:colOff>
          <xdr:row>18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171450</xdr:rowOff>
        </xdr:from>
        <xdr:to>
          <xdr:col>9</xdr:col>
          <xdr:colOff>9525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180975</xdr:rowOff>
        </xdr:from>
        <xdr:to>
          <xdr:col>9</xdr:col>
          <xdr:colOff>9525</xdr:colOff>
          <xdr:row>20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20</xdr:row>
          <xdr:rowOff>0</xdr:rowOff>
        </xdr:from>
        <xdr:to>
          <xdr:col>9</xdr:col>
          <xdr:colOff>9525</xdr:colOff>
          <xdr:row>21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0</xdr:rowOff>
        </xdr:from>
        <xdr:to>
          <xdr:col>9</xdr:col>
          <xdr:colOff>9525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333375</xdr:rowOff>
        </xdr:from>
        <xdr:to>
          <xdr:col>9</xdr:col>
          <xdr:colOff>428625</xdr:colOff>
          <xdr:row>16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9</xdr:col>
          <xdr:colOff>438150</xdr:colOff>
          <xdr:row>17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180975</xdr:rowOff>
        </xdr:from>
        <xdr:to>
          <xdr:col>10</xdr:col>
          <xdr:colOff>0</xdr:colOff>
          <xdr:row>18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17</xdr:row>
          <xdr:rowOff>171450</xdr:rowOff>
        </xdr:from>
        <xdr:to>
          <xdr:col>10</xdr:col>
          <xdr:colOff>0</xdr:colOff>
          <xdr:row>19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18</xdr:row>
          <xdr:rowOff>180975</xdr:rowOff>
        </xdr:from>
        <xdr:to>
          <xdr:col>10</xdr:col>
          <xdr:colOff>9525</xdr:colOff>
          <xdr:row>20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19</xdr:row>
          <xdr:rowOff>171450</xdr:rowOff>
        </xdr:from>
        <xdr:to>
          <xdr:col>10</xdr:col>
          <xdr:colOff>9525</xdr:colOff>
          <xdr:row>21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20</xdr:row>
          <xdr:rowOff>171450</xdr:rowOff>
        </xdr:from>
        <xdr:to>
          <xdr:col>10</xdr:col>
          <xdr:colOff>9525</xdr:colOff>
          <xdr:row>22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57150</xdr:rowOff>
        </xdr:from>
        <xdr:to>
          <xdr:col>8</xdr:col>
          <xdr:colOff>161925</xdr:colOff>
          <xdr:row>33</xdr:row>
          <xdr:rowOff>85725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31</xdr:row>
          <xdr:rowOff>57150</xdr:rowOff>
        </xdr:from>
        <xdr:to>
          <xdr:col>9</xdr:col>
          <xdr:colOff>400050</xdr:colOff>
          <xdr:row>33</xdr:row>
          <xdr:rowOff>85725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51</xdr:row>
          <xdr:rowOff>47625</xdr:rowOff>
        </xdr:from>
        <xdr:to>
          <xdr:col>5</xdr:col>
          <xdr:colOff>66675</xdr:colOff>
          <xdr:row>53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51</xdr:row>
          <xdr:rowOff>38100</xdr:rowOff>
        </xdr:from>
        <xdr:to>
          <xdr:col>5</xdr:col>
          <xdr:colOff>838200</xdr:colOff>
          <xdr:row>53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19</xdr:row>
          <xdr:rowOff>171450</xdr:rowOff>
        </xdr:from>
        <xdr:to>
          <xdr:col>10</xdr:col>
          <xdr:colOff>9525</xdr:colOff>
          <xdr:row>21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37</xdr:row>
          <xdr:rowOff>0</xdr:rowOff>
        </xdr:from>
        <xdr:to>
          <xdr:col>7</xdr:col>
          <xdr:colOff>133350</xdr:colOff>
          <xdr:row>38</xdr:row>
          <xdr:rowOff>66675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37</xdr:row>
          <xdr:rowOff>9525</xdr:rowOff>
        </xdr:from>
        <xdr:to>
          <xdr:col>8</xdr:col>
          <xdr:colOff>0</xdr:colOff>
          <xdr:row>38</xdr:row>
          <xdr:rowOff>76200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40</xdr:row>
          <xdr:rowOff>0</xdr:rowOff>
        </xdr:from>
        <xdr:to>
          <xdr:col>6</xdr:col>
          <xdr:colOff>361950</xdr:colOff>
          <xdr:row>41</xdr:row>
          <xdr:rowOff>47625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40</xdr:row>
          <xdr:rowOff>0</xdr:rowOff>
        </xdr:from>
        <xdr:to>
          <xdr:col>6</xdr:col>
          <xdr:colOff>923925</xdr:colOff>
          <xdr:row>41</xdr:row>
          <xdr:rowOff>47625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53</xdr:row>
          <xdr:rowOff>9525</xdr:rowOff>
        </xdr:from>
        <xdr:to>
          <xdr:col>5</xdr:col>
          <xdr:colOff>66675</xdr:colOff>
          <xdr:row>54</xdr:row>
          <xdr:rowOff>47625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53</xdr:row>
          <xdr:rowOff>0</xdr:rowOff>
        </xdr:from>
        <xdr:to>
          <xdr:col>5</xdr:col>
          <xdr:colOff>838200</xdr:colOff>
          <xdr:row>54</xdr:row>
          <xdr:rowOff>38100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4"/>
  <sheetViews>
    <sheetView showGridLines="0" tabSelected="1" topLeftCell="A16" zoomScale="110" zoomScaleNormal="110" workbookViewId="0">
      <selection activeCell="J38" sqref="J38:K38"/>
    </sheetView>
  </sheetViews>
  <sheetFormatPr defaultRowHeight="15" x14ac:dyDescent="0.25"/>
  <cols>
    <col min="1" max="1" width="4.5703125" customWidth="1"/>
    <col min="2" max="2" width="6.140625" customWidth="1"/>
    <col min="3" max="3" width="11.42578125" customWidth="1"/>
    <col min="4" max="4" width="4.5703125" bestFit="1" customWidth="1"/>
    <col min="5" max="6" width="14.42578125" customWidth="1"/>
    <col min="7" max="7" width="14.42578125" style="1" customWidth="1"/>
    <col min="8" max="8" width="8.5703125" customWidth="1"/>
    <col min="9" max="9" width="5.7109375" bestFit="1" customWidth="1"/>
    <col min="10" max="10" width="6.7109375" style="1" customWidth="1"/>
    <col min="11" max="11" width="9.7109375" style="1" customWidth="1"/>
    <col min="12" max="12" width="15.5703125" style="15" customWidth="1"/>
    <col min="13" max="13" width="14.140625" style="15" hidden="1" customWidth="1"/>
    <col min="14" max="14" width="15" style="15" hidden="1" customWidth="1"/>
    <col min="15" max="15" width="9.140625" style="15" hidden="1" customWidth="1"/>
    <col min="16" max="23" width="9.140625" style="15" customWidth="1"/>
  </cols>
  <sheetData>
    <row r="1" spans="1:11" ht="16.5" customHeight="1" x14ac:dyDescent="0.35">
      <c r="A1" s="133" t="s">
        <v>152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 x14ac:dyDescent="0.35">
      <c r="A2" s="133" t="s">
        <v>167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132" t="s">
        <v>0</v>
      </c>
      <c r="B3" s="132"/>
      <c r="C3" s="132"/>
      <c r="D3" s="136" t="s">
        <v>14</v>
      </c>
      <c r="E3" s="136"/>
      <c r="F3" s="131"/>
      <c r="G3" s="131"/>
      <c r="H3" s="131"/>
      <c r="I3" s="2" t="s">
        <v>1</v>
      </c>
      <c r="J3" s="138">
        <f ca="1">TODAY()</f>
        <v>43917</v>
      </c>
      <c r="K3" s="138"/>
    </row>
    <row r="4" spans="1:11" ht="6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2" customHeight="1" x14ac:dyDescent="0.25">
      <c r="A5" s="128" t="s">
        <v>2</v>
      </c>
      <c r="B5" s="128"/>
      <c r="C5" s="136" t="s">
        <v>121</v>
      </c>
      <c r="D5" s="136"/>
      <c r="E5" s="131"/>
      <c r="F5" s="131"/>
      <c r="G5" s="128" t="s">
        <v>106</v>
      </c>
      <c r="H5" s="128"/>
      <c r="I5" s="137" t="s">
        <v>121</v>
      </c>
      <c r="J5" s="137"/>
      <c r="K5" s="137"/>
    </row>
    <row r="6" spans="1:11" ht="6" customHeight="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x14ac:dyDescent="0.25">
      <c r="A7" t="s">
        <v>3</v>
      </c>
      <c r="B7" s="6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6" customHeigh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x14ac:dyDescent="0.25">
      <c r="A9" s="132" t="s">
        <v>4</v>
      </c>
      <c r="B9" s="132"/>
      <c r="C9" s="132"/>
      <c r="D9" s="129"/>
      <c r="E9" s="129"/>
      <c r="F9" s="129"/>
      <c r="G9" s="129"/>
      <c r="H9" s="129"/>
      <c r="I9" s="129"/>
      <c r="J9" s="129"/>
      <c r="K9" s="129"/>
    </row>
    <row r="10" spans="1:11" ht="6" customHeight="1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 x14ac:dyDescent="0.25">
      <c r="A11" s="127" t="s">
        <v>138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3.7" customHeight="1" x14ac:dyDescent="0.25">
      <c r="A12" s="135" t="s">
        <v>137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 customHeight="1" x14ac:dyDescent="0.25">
      <c r="A13" s="135" t="s">
        <v>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4.25" customHeight="1" x14ac:dyDescent="0.25">
      <c r="A14" s="130" t="s">
        <v>107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27.75" customHeight="1" x14ac:dyDescent="0.25">
      <c r="A15" s="3"/>
      <c r="B15" s="4" t="s">
        <v>8</v>
      </c>
      <c r="C15" s="4" t="s">
        <v>6</v>
      </c>
      <c r="D15" s="4" t="s">
        <v>9</v>
      </c>
      <c r="E15" s="134" t="s">
        <v>7</v>
      </c>
      <c r="F15" s="134"/>
      <c r="G15" s="16" t="s">
        <v>104</v>
      </c>
      <c r="H15" s="4" t="s">
        <v>130</v>
      </c>
      <c r="I15" s="4" t="s">
        <v>10</v>
      </c>
      <c r="J15" s="5" t="s">
        <v>13</v>
      </c>
      <c r="K15" s="19" t="s">
        <v>108</v>
      </c>
    </row>
    <row r="16" spans="1:11" x14ac:dyDescent="0.25">
      <c r="B16" s="11"/>
      <c r="C16" s="14"/>
      <c r="D16" s="18"/>
      <c r="E16" s="126"/>
      <c r="F16" s="126"/>
      <c r="G16" s="88">
        <v>0</v>
      </c>
      <c r="H16" s="18"/>
      <c r="I16" s="12"/>
      <c r="J16" s="12"/>
      <c r="K16" s="82">
        <f t="shared" ref="K16:K22" si="0">G16/12</f>
        <v>0</v>
      </c>
    </row>
    <row r="17" spans="1:14" x14ac:dyDescent="0.25">
      <c r="B17" s="11"/>
      <c r="C17" s="14"/>
      <c r="D17" s="18"/>
      <c r="E17" s="126"/>
      <c r="F17" s="126"/>
      <c r="G17" s="88">
        <v>0</v>
      </c>
      <c r="H17" s="18"/>
      <c r="I17" s="12"/>
      <c r="J17" s="12"/>
      <c r="K17" s="82">
        <f t="shared" si="0"/>
        <v>0</v>
      </c>
    </row>
    <row r="18" spans="1:14" x14ac:dyDescent="0.25">
      <c r="B18" s="11"/>
      <c r="C18" s="14"/>
      <c r="D18" s="18"/>
      <c r="E18" s="126"/>
      <c r="F18" s="126"/>
      <c r="G18" s="88">
        <v>0</v>
      </c>
      <c r="H18" s="18"/>
      <c r="I18" s="12"/>
      <c r="J18" s="12"/>
      <c r="K18" s="82">
        <f t="shared" si="0"/>
        <v>0</v>
      </c>
    </row>
    <row r="19" spans="1:14" x14ac:dyDescent="0.25">
      <c r="B19" s="11"/>
      <c r="C19" s="14"/>
      <c r="D19" s="18"/>
      <c r="E19" s="126"/>
      <c r="F19" s="126"/>
      <c r="G19" s="88">
        <v>0</v>
      </c>
      <c r="H19" s="18"/>
      <c r="I19" s="12"/>
      <c r="J19" s="12"/>
      <c r="K19" s="82">
        <f t="shared" si="0"/>
        <v>0</v>
      </c>
    </row>
    <row r="20" spans="1:14" x14ac:dyDescent="0.25">
      <c r="B20" s="11"/>
      <c r="C20" s="14"/>
      <c r="D20" s="18"/>
      <c r="E20" s="126"/>
      <c r="F20" s="126"/>
      <c r="G20" s="88">
        <v>0</v>
      </c>
      <c r="H20" s="18"/>
      <c r="I20" s="12"/>
      <c r="J20" s="12"/>
      <c r="K20" s="82">
        <f t="shared" si="0"/>
        <v>0</v>
      </c>
    </row>
    <row r="21" spans="1:14" x14ac:dyDescent="0.25">
      <c r="B21" s="11"/>
      <c r="C21" s="14"/>
      <c r="D21" s="18"/>
      <c r="E21" s="126"/>
      <c r="F21" s="126"/>
      <c r="G21" s="88">
        <v>0</v>
      </c>
      <c r="H21" s="18"/>
      <c r="I21" s="12"/>
      <c r="J21" s="13"/>
      <c r="K21" s="82">
        <f t="shared" si="0"/>
        <v>0</v>
      </c>
    </row>
    <row r="22" spans="1:14" x14ac:dyDescent="0.25">
      <c r="B22" s="11"/>
      <c r="C22" s="14"/>
      <c r="D22" s="18"/>
      <c r="E22" s="126"/>
      <c r="F22" s="126"/>
      <c r="G22" s="88">
        <v>0</v>
      </c>
      <c r="H22" s="18" t="s">
        <v>11</v>
      </c>
      <c r="I22" s="12"/>
      <c r="J22" s="12"/>
      <c r="K22" s="82">
        <f t="shared" si="0"/>
        <v>0</v>
      </c>
      <c r="M22" s="15" t="str">
        <f>C5</f>
        <v>Select One</v>
      </c>
      <c r="N22" s="15" t="str">
        <f>TEXT(I5,"0")</f>
        <v>Select One</v>
      </c>
    </row>
    <row r="23" spans="1:14" ht="15.75" x14ac:dyDescent="0.25">
      <c r="B23" s="123" t="s">
        <v>12</v>
      </c>
      <c r="C23" s="124"/>
      <c r="D23" s="124"/>
      <c r="E23" s="124"/>
      <c r="F23" s="125"/>
      <c r="G23" s="84">
        <f>SUM(G16:G22)</f>
        <v>0</v>
      </c>
      <c r="H23" s="143"/>
      <c r="I23" s="144"/>
      <c r="J23" s="145"/>
      <c r="K23" s="83">
        <f>SUM(K16:K22)</f>
        <v>0</v>
      </c>
    </row>
    <row r="24" spans="1:14" x14ac:dyDescent="0.25">
      <c r="B24" s="147"/>
      <c r="C24" s="147"/>
      <c r="D24" s="147"/>
      <c r="E24" s="147"/>
      <c r="F24" s="147"/>
      <c r="G24" s="147"/>
      <c r="H24" s="147"/>
      <c r="I24" s="147"/>
      <c r="J24" s="8" t="s">
        <v>109</v>
      </c>
      <c r="K24" s="7">
        <f>K23</f>
        <v>0</v>
      </c>
    </row>
    <row r="25" spans="1:14" ht="18.75" customHeight="1" x14ac:dyDescent="0.25">
      <c r="A25" s="140" t="s">
        <v>38</v>
      </c>
      <c r="B25" s="140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4" ht="23.25" customHeight="1" x14ac:dyDescent="0.25">
      <c r="A26" s="140" t="s">
        <v>39</v>
      </c>
      <c r="B26" s="140"/>
      <c r="C26" s="139"/>
      <c r="D26" s="139"/>
      <c r="E26" s="139"/>
      <c r="F26" s="139"/>
      <c r="G26" s="17" t="s">
        <v>145</v>
      </c>
      <c r="H26" s="141"/>
      <c r="I26" s="142"/>
      <c r="J26" s="142"/>
      <c r="K26" s="142"/>
    </row>
    <row r="27" spans="1:14" ht="21.75" customHeight="1" x14ac:dyDescent="0.25">
      <c r="A27" s="140" t="s">
        <v>40</v>
      </c>
      <c r="B27" s="140"/>
      <c r="C27" s="140"/>
      <c r="D27" s="136"/>
      <c r="E27" s="136"/>
      <c r="F27" s="136"/>
      <c r="G27" s="136"/>
      <c r="H27" s="17" t="s">
        <v>103</v>
      </c>
      <c r="I27" s="136"/>
      <c r="J27" s="136"/>
      <c r="K27" s="136"/>
    </row>
    <row r="28" spans="1:14" ht="3.75" customHeight="1" thickBot="1" x14ac:dyDescent="0.3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4" ht="18" customHeight="1" x14ac:dyDescent="0.25">
      <c r="A29" s="61" t="s">
        <v>144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spans="1:14" ht="16.5" customHeight="1" x14ac:dyDescent="0.25">
      <c r="A30" s="148" t="s">
        <v>141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4" ht="18.75" customHeight="1" x14ac:dyDescent="0.25">
      <c r="A31" s="154" t="s">
        <v>1</v>
      </c>
      <c r="B31" s="155"/>
      <c r="C31" s="156"/>
      <c r="D31" s="157"/>
      <c r="E31" s="41" t="s">
        <v>45</v>
      </c>
      <c r="F31" s="158"/>
      <c r="G31" s="158"/>
      <c r="H31" s="158"/>
      <c r="I31" s="158"/>
      <c r="J31" s="158"/>
      <c r="K31" s="159"/>
    </row>
    <row r="32" spans="1:14" ht="6" customHeight="1" x14ac:dyDescent="0.2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2"/>
    </row>
    <row r="33" spans="1:23" ht="15.75" customHeight="1" x14ac:dyDescent="0.25">
      <c r="A33" s="148" t="s">
        <v>110</v>
      </c>
      <c r="B33" s="149"/>
      <c r="C33" s="149"/>
      <c r="D33" s="149"/>
      <c r="E33" s="149"/>
      <c r="F33" s="149"/>
      <c r="G33" s="149"/>
      <c r="H33" s="23"/>
      <c r="I33" s="23"/>
      <c r="J33" s="23"/>
      <c r="K33" s="24"/>
    </row>
    <row r="34" spans="1:23" s="20" customFormat="1" ht="24" customHeight="1" x14ac:dyDescent="0.25">
      <c r="A34" s="151" t="s">
        <v>122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3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6.5" customHeight="1" x14ac:dyDescent="0.25">
      <c r="A35" s="154" t="s">
        <v>111</v>
      </c>
      <c r="B35" s="155"/>
      <c r="C35" s="155"/>
      <c r="D35" s="165"/>
      <c r="E35" s="165"/>
      <c r="F35" s="165"/>
      <c r="G35" s="165"/>
      <c r="H35" s="41" t="s">
        <v>1</v>
      </c>
      <c r="I35" s="194"/>
      <c r="J35" s="194"/>
      <c r="K35" s="195"/>
    </row>
    <row r="36" spans="1:23" ht="4.7" customHeight="1" x14ac:dyDescent="0.25">
      <c r="A36" s="25"/>
      <c r="B36" s="26"/>
      <c r="C36" s="26"/>
      <c r="D36" s="27"/>
      <c r="E36" s="27"/>
      <c r="F36" s="27"/>
      <c r="G36" s="27"/>
      <c r="H36" s="122"/>
      <c r="I36" s="28"/>
      <c r="J36" s="28"/>
      <c r="K36" s="29"/>
    </row>
    <row r="37" spans="1:23" ht="11.25" customHeight="1" x14ac:dyDescent="0.25">
      <c r="A37" s="166" t="s">
        <v>112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8"/>
    </row>
    <row r="38" spans="1:23" ht="18.75" customHeight="1" x14ac:dyDescent="0.25">
      <c r="A38" s="58" t="s">
        <v>132</v>
      </c>
      <c r="B38" s="57"/>
      <c r="C38" s="57"/>
      <c r="D38" s="57"/>
      <c r="E38" s="57"/>
      <c r="F38" s="57"/>
      <c r="G38" s="57"/>
      <c r="H38" s="57"/>
      <c r="I38" s="57" t="s">
        <v>1</v>
      </c>
      <c r="J38" s="201"/>
      <c r="K38" s="202"/>
    </row>
    <row r="39" spans="1:23" ht="8.4499999999999993" customHeight="1" thickBot="1" x14ac:dyDescent="0.3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2"/>
    </row>
    <row r="40" spans="1:23" s="20" customFormat="1" ht="15" customHeight="1" x14ac:dyDescent="0.25">
      <c r="A40" s="43" t="s">
        <v>142</v>
      </c>
      <c r="B40" s="44"/>
      <c r="C40" s="44"/>
      <c r="D40" s="44"/>
      <c r="E40" s="44"/>
      <c r="F40" s="33"/>
      <c r="G40" s="33"/>
      <c r="H40" s="33"/>
      <c r="I40" s="33"/>
      <c r="J40" s="33"/>
      <c r="K40" s="3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20" customFormat="1" ht="20.25" customHeight="1" x14ac:dyDescent="0.25">
      <c r="A41" s="199" t="s">
        <v>131</v>
      </c>
      <c r="B41" s="200"/>
      <c r="C41" s="200"/>
      <c r="D41" s="200"/>
      <c r="E41" s="200"/>
      <c r="F41" s="200"/>
      <c r="G41" s="200"/>
      <c r="H41" s="46"/>
      <c r="I41" s="46"/>
      <c r="J41" s="46"/>
      <c r="K41" s="47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20" customFormat="1" ht="6" customHeight="1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4.25" customHeight="1" x14ac:dyDescent="0.25">
      <c r="A43" s="169" t="s">
        <v>139</v>
      </c>
      <c r="B43" s="170"/>
      <c r="C43" s="170"/>
      <c r="D43" s="171"/>
      <c r="E43" s="171"/>
      <c r="F43" s="171"/>
      <c r="G43" s="170" t="s">
        <v>140</v>
      </c>
      <c r="H43" s="170"/>
      <c r="I43" s="198"/>
      <c r="J43" s="198"/>
      <c r="K43" s="49"/>
    </row>
    <row r="44" spans="1:23" ht="6.75" customHeight="1" thickBot="1" x14ac:dyDescent="0.3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8"/>
    </row>
    <row r="45" spans="1:23" x14ac:dyDescent="0.25">
      <c r="A45" s="183" t="s">
        <v>115</v>
      </c>
      <c r="B45" s="184"/>
      <c r="C45" s="181" t="s">
        <v>117</v>
      </c>
      <c r="D45" s="182"/>
      <c r="E45" s="51" t="s">
        <v>124</v>
      </c>
      <c r="F45" s="42" t="s">
        <v>118</v>
      </c>
      <c r="G45" s="50" t="s">
        <v>114</v>
      </c>
      <c r="H45" s="191" t="s">
        <v>116</v>
      </c>
      <c r="I45" s="191"/>
      <c r="J45" s="75" t="s">
        <v>119</v>
      </c>
      <c r="K45" s="76"/>
    </row>
    <row r="46" spans="1:23" x14ac:dyDescent="0.25">
      <c r="A46" s="179" t="s">
        <v>151</v>
      </c>
      <c r="B46" s="180"/>
      <c r="C46" s="192" t="str">
        <f>IF(M22="FALL",
  IF(N22="2020",VLOOKUP(I43,Sheet3!D2:E53,2,FALSE),
  IF(N22="2021",VLOOKUP(I43,Sheet3!M2:N53,2,FALSE),
  IF(N22="2022",VLOOKUP(I43,Sheet3!V2:W53,2,FALSE),
  IF(N22="2023",VLOOKUP(I43,Sheet3!V2:W53,2,FALSE),
  "")))),"")</f>
        <v/>
      </c>
      <c r="D46" s="193"/>
      <c r="E46" s="52" t="str">
        <f>IF(M22="WINTER",
  IF(N22="2020",VLOOKUP(I43,Sheet3!D2:E53,2,FALSE),
  IF(N22="2021",VLOOKUP(I43,Sheet3!M2:N53,2,FALSE),
  IF(N22="2022",VLOOKUP(I43,Sheet3!V2:W53,2,FALSE),
  IF(N22="2023",VLOOKUP(I43,Sheet3!V2:W53,2,FALSE),
  "")))),"")</f>
        <v/>
      </c>
      <c r="F46" s="54" t="str">
        <f>IF(M22="SPRING",
  IF(N22="2020",VLOOKUP(I43,Sheet3!D2:E53,2,FALSE),
  IF(N22="2021",VLOOKUP(I43,Sheet3!D2:E53,2,FALSE),
  IF(N22="2022",VLOOKUP(I43,Sheet3!M2:N53,2,FALSE),
  IF(N22="2023",VLOOKUP(I43,Sheet3!V2:W53,2,FALSE),
  "")))),"")</f>
        <v/>
      </c>
      <c r="G46" s="53" t="str">
        <f>IF(M22="FALL/SPRING",
  IF(N22="2020-2021",VLOOKUP(I43,Sheet3!D2:E53,2,FALSE),
  IF(N22="2021-2022",VLOOKUP(I43,Sheet3!M2:N53,2,FALSE),
  IF(N22="2022-2023",VLOOKUP(I43,Sheet3!V2:W53,2,FALSE),
  IF(N22="2023-2024",VLOOKUP(I43,Sheet3!V2:W53,2,FALSE),
  "")))),"")</f>
        <v/>
      </c>
      <c r="H46" s="196" t="str">
        <f>IF(M22="SUMMER",
  IF(N22="2020",VLOOKUP(I43,Sheet3!G2:H53,2,FALSE),
  IF(N22="2021",VLOOKUP(I43,Sheet3!G2:H53,2,FALSE),
  IF(N22="2022",VLOOKUP(I43,Sheet3!P2:Q53,2,FALSE),
  IF(N22="2023",VLOOKUP(I43,Sheet3!Y2:Z53,2,FALSE),
  "")))),"")</f>
        <v/>
      </c>
      <c r="I46" s="197"/>
      <c r="J46" s="77" t="s">
        <v>1</v>
      </c>
      <c r="K46" s="78" t="s">
        <v>11</v>
      </c>
    </row>
    <row r="47" spans="1:23" x14ac:dyDescent="0.25">
      <c r="A47" s="179" t="s">
        <v>125</v>
      </c>
      <c r="B47" s="180"/>
      <c r="C47" s="172" t="str">
        <f>IF(M22="FALL",(G23),"")</f>
        <v/>
      </c>
      <c r="D47" s="173"/>
      <c r="E47" s="81" t="str">
        <f>IF(M22="WINTER",(G23),"")</f>
        <v/>
      </c>
      <c r="F47" s="85" t="str">
        <f>IF(M22="SPRING",(G23),"")</f>
        <v/>
      </c>
      <c r="G47" s="86" t="str">
        <f>IF(M22="FALL/SPRING",(G23),"")</f>
        <v/>
      </c>
      <c r="H47" s="185" t="str">
        <f>IF(M22="SUMMER",(G23),"")</f>
        <v/>
      </c>
      <c r="I47" s="186"/>
      <c r="J47" s="79" t="s">
        <v>120</v>
      </c>
      <c r="K47" s="80"/>
    </row>
    <row r="48" spans="1:23" x14ac:dyDescent="0.25">
      <c r="A48" s="187" t="s">
        <v>126</v>
      </c>
      <c r="B48" s="188"/>
      <c r="C48" s="174" t="str">
        <f>IF(M22="FALL",(SUM(C46*C47)),"")</f>
        <v/>
      </c>
      <c r="D48" s="175"/>
      <c r="E48" s="55" t="str">
        <f>IF(M22="WINTER",(SUM(E46*E47)),"")</f>
        <v/>
      </c>
      <c r="F48" s="56" t="str">
        <f>IF(M22="SPRING",(SUM(F46*F47)),"")</f>
        <v/>
      </c>
      <c r="G48" s="55" t="str">
        <f>IF(M22="FALL/SPRING",(SUM(G46*G47)),"")</f>
        <v/>
      </c>
      <c r="H48" s="174" t="str">
        <f>IF(M22="SUMMER",(SUM(H46*H47)),"")</f>
        <v/>
      </c>
      <c r="I48" s="175"/>
      <c r="J48" s="77" t="s">
        <v>1</v>
      </c>
      <c r="K48" s="78" t="s">
        <v>11</v>
      </c>
    </row>
    <row r="49" spans="1:23" ht="4.7" customHeight="1" x14ac:dyDescent="0.25">
      <c r="A49" s="176" t="s">
        <v>11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8"/>
    </row>
    <row r="50" spans="1:23" ht="6" customHeight="1" x14ac:dyDescent="0.2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7"/>
    </row>
    <row r="51" spans="1:23" s="74" customFormat="1" x14ac:dyDescent="0.25">
      <c r="A51" s="169" t="s">
        <v>143</v>
      </c>
      <c r="B51" s="170"/>
      <c r="C51" s="170"/>
      <c r="D51" s="171"/>
      <c r="E51" s="171"/>
      <c r="F51" s="171"/>
      <c r="G51" s="171"/>
      <c r="H51" s="48" t="s">
        <v>1</v>
      </c>
      <c r="I51" s="189"/>
      <c r="J51" s="189"/>
      <c r="K51" s="190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s="74" customFormat="1" ht="6" customHeight="1" thickBot="1" x14ac:dyDescent="0.3">
      <c r="A52" s="35"/>
      <c r="B52" s="36"/>
      <c r="C52" s="36"/>
      <c r="D52" s="37"/>
      <c r="E52" s="37"/>
      <c r="F52" s="37"/>
      <c r="G52" s="37"/>
      <c r="H52" s="38"/>
      <c r="I52" s="39"/>
      <c r="J52" s="39"/>
      <c r="K52" s="40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21.2" customHeight="1" x14ac:dyDescent="0.25">
      <c r="A53" s="163" t="s">
        <v>146</v>
      </c>
      <c r="B53" s="164"/>
      <c r="C53" s="164"/>
      <c r="D53" s="164"/>
      <c r="E53" s="164"/>
      <c r="F53" s="64"/>
      <c r="G53" s="65" t="s">
        <v>11</v>
      </c>
      <c r="H53" s="64"/>
      <c r="I53" s="66"/>
      <c r="J53" s="67" t="s">
        <v>11</v>
      </c>
      <c r="K53" s="68" t="s">
        <v>11</v>
      </c>
    </row>
    <row r="54" spans="1:23" s="62" customFormat="1" ht="21.2" customHeight="1" thickBot="1" x14ac:dyDescent="0.3">
      <c r="A54" s="69" t="s">
        <v>133</v>
      </c>
      <c r="B54" s="70"/>
      <c r="C54" s="70"/>
      <c r="D54" s="70"/>
      <c r="E54" s="70"/>
      <c r="F54" s="70"/>
      <c r="G54" s="71"/>
      <c r="H54" s="70"/>
      <c r="I54" s="70"/>
      <c r="J54" s="71"/>
      <c r="K54" s="72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</sheetData>
  <sheetProtection algorithmName="SHA-512" hashValue="wX1TLi9em7tQn6jt7POkzP5jOP4+hSwZ0G4vOhx4WS/Rn2jg42LaEVNZgUQiHglfgR2d5SLmLNcSUfgnpvLzKA==" saltValue="+Oj8WWFwQf4VMhXuiKu0Ow==" spinCount="100000" sheet="1" selectLockedCells="1"/>
  <dataConsolidate/>
  <mergeCells count="77">
    <mergeCell ref="I51:K51"/>
    <mergeCell ref="A35:C35"/>
    <mergeCell ref="H45:I45"/>
    <mergeCell ref="A49:K49"/>
    <mergeCell ref="C46:D46"/>
    <mergeCell ref="A47:B47"/>
    <mergeCell ref="H48:I48"/>
    <mergeCell ref="I35:K35"/>
    <mergeCell ref="H46:I46"/>
    <mergeCell ref="I43:J43"/>
    <mergeCell ref="A41:G41"/>
    <mergeCell ref="A53:E53"/>
    <mergeCell ref="D35:G35"/>
    <mergeCell ref="A37:K37"/>
    <mergeCell ref="A51:C51"/>
    <mergeCell ref="D51:G51"/>
    <mergeCell ref="C47:D47"/>
    <mergeCell ref="C48:D48"/>
    <mergeCell ref="A44:K44"/>
    <mergeCell ref="A46:B46"/>
    <mergeCell ref="C45:D45"/>
    <mergeCell ref="A45:B45"/>
    <mergeCell ref="H47:I47"/>
    <mergeCell ref="A48:B48"/>
    <mergeCell ref="A43:C43"/>
    <mergeCell ref="D43:F43"/>
    <mergeCell ref="G43:H43"/>
    <mergeCell ref="A30:K30"/>
    <mergeCell ref="J38:K38"/>
    <mergeCell ref="A34:K34"/>
    <mergeCell ref="A33:G33"/>
    <mergeCell ref="A31:B31"/>
    <mergeCell ref="C31:D31"/>
    <mergeCell ref="F31:K31"/>
    <mergeCell ref="A32:K32"/>
    <mergeCell ref="C26:F26"/>
    <mergeCell ref="E16:F16"/>
    <mergeCell ref="I27:K27"/>
    <mergeCell ref="A27:C27"/>
    <mergeCell ref="A28:K28"/>
    <mergeCell ref="E21:F21"/>
    <mergeCell ref="H26:K26"/>
    <mergeCell ref="H23:J23"/>
    <mergeCell ref="C25:K25"/>
    <mergeCell ref="A25:B25"/>
    <mergeCell ref="A26:B26"/>
    <mergeCell ref="E22:F22"/>
    <mergeCell ref="E20:F20"/>
    <mergeCell ref="E17:F17"/>
    <mergeCell ref="D27:G27"/>
    <mergeCell ref="B24:I24"/>
    <mergeCell ref="A1:K1"/>
    <mergeCell ref="A2:K2"/>
    <mergeCell ref="A4:K4"/>
    <mergeCell ref="E15:F15"/>
    <mergeCell ref="A13:K13"/>
    <mergeCell ref="C5:D5"/>
    <mergeCell ref="A12:K12"/>
    <mergeCell ref="I5:K5"/>
    <mergeCell ref="J3:K3"/>
    <mergeCell ref="A3:C3"/>
    <mergeCell ref="D3:E3"/>
    <mergeCell ref="F3:H3"/>
    <mergeCell ref="D9:K9"/>
    <mergeCell ref="A8:K8"/>
    <mergeCell ref="B23:F23"/>
    <mergeCell ref="E18:F18"/>
    <mergeCell ref="A11:K11"/>
    <mergeCell ref="E19:F19"/>
    <mergeCell ref="A5:B5"/>
    <mergeCell ref="C7:K7"/>
    <mergeCell ref="A14:K14"/>
    <mergeCell ref="A10:K10"/>
    <mergeCell ref="G5:H5"/>
    <mergeCell ref="E5:F5"/>
    <mergeCell ref="A6:K6"/>
    <mergeCell ref="A9:C9"/>
  </mergeCells>
  <conditionalFormatting sqref="C46:E47">
    <cfRule type="notContainsBlanks" dxfId="8" priority="13" stopIfTrue="1">
      <formula>LEN(TRIM(C46))&gt;0</formula>
    </cfRule>
    <cfRule type="notContainsBlanks" dxfId="7" priority="19" stopIfTrue="1">
      <formula>LEN(TRIM(C46))&gt;0</formula>
    </cfRule>
  </conditionalFormatting>
  <conditionalFormatting sqref="C48:H48">
    <cfRule type="notContainsBlanks" dxfId="6" priority="17" stopIfTrue="1">
      <formula>LEN(TRIM(C48))&gt;0</formula>
    </cfRule>
  </conditionalFormatting>
  <conditionalFormatting sqref="F46:F47">
    <cfRule type="notContainsBlanks" dxfId="5" priority="16" stopIfTrue="1">
      <formula>LEN(TRIM(F46))&gt;0</formula>
    </cfRule>
  </conditionalFormatting>
  <conditionalFormatting sqref="G46">
    <cfRule type="notContainsBlanks" dxfId="4" priority="10" stopIfTrue="1">
      <formula>LEN(TRIM(G46))&gt;0</formula>
    </cfRule>
    <cfRule type="notContainsBlanks" priority="11" stopIfTrue="1">
      <formula>LEN(TRIM(G46))&gt;0</formula>
    </cfRule>
  </conditionalFormatting>
  <conditionalFormatting sqref="G47">
    <cfRule type="notContainsBlanks" dxfId="3" priority="9" stopIfTrue="1">
      <formula>LEN(TRIM(G47))&gt;0</formula>
    </cfRule>
  </conditionalFormatting>
  <conditionalFormatting sqref="H46:H47">
    <cfRule type="notContainsBlanks" dxfId="2" priority="7" stopIfTrue="1">
      <formula>LEN(TRIM(H46))&gt;0</formula>
    </cfRule>
  </conditionalFormatting>
  <conditionalFormatting sqref="D43:F43">
    <cfRule type="cellIs" dxfId="1" priority="2" stopIfTrue="1" operator="between">
      <formula>"Q02"</formula>
      <formula>"Q04"</formula>
    </cfRule>
  </conditionalFormatting>
  <conditionalFormatting sqref="I43:J43">
    <cfRule type="cellIs" dxfId="0" priority="1" stopIfTrue="1" operator="between">
      <formula>"Q01-2"</formula>
      <formula>"Q04-13"</formula>
    </cfRule>
  </conditionalFormatting>
  <dataValidations xWindow="532" yWindow="904" count="19">
    <dataValidation allowBlank="1" showInputMessage="1" showErrorMessage="1" error="Please input Dean's name." prompt="Please input Dean's name." sqref="D51:G51"/>
    <dataValidation allowBlank="1" showInputMessage="1" showErrorMessage="1" error="Please input date (00/00/0000)" prompt="Please input date (00/00/0000)." sqref="I51:K51"/>
    <dataValidation allowBlank="1" showInputMessage="1" showErrorMessage="1" error="Must type in name." prompt="Please type in Department Chair." sqref="D35:G35"/>
    <dataValidation allowBlank="1" showInputMessage="1" showErrorMessage="1" error="Please input date (00/00/0000)" prompt="Please input date (00/00/0000)" sqref="I35 J35 K35"/>
    <dataValidation type="date" errorStyle="information" operator="greaterThan" allowBlank="1" showInputMessage="1" showErrorMessage="1" error="Please input date." prompt="Please input date (00/00/0000)" sqref="C31:D31">
      <formula1>40118</formula1>
    </dataValidation>
    <dataValidation errorStyle="information" allowBlank="1" showInputMessage="1" showErrorMessage="1" error="Please type in name of person verifying this information." prompt="Please insert name who is certifying this statement." sqref="F31:K31"/>
    <dataValidation allowBlank="1" showInputMessage="1" showErrorMessage="1" error="Must input name." prompt="Please input name." sqref="C25:K25"/>
    <dataValidation type="list" errorStyle="information" showInputMessage="1" showErrorMessage="1" error="Dean's Office please input Pay Step." prompt="Dean, please select pay step, by selecting from drop-down list." sqref="I43:J43">
      <formula1>PayStep</formula1>
    </dataValidation>
    <dataValidation errorStyle="warning" allowBlank="1" showInputMessage="1" showErrorMessage="1" error="Please input city/state/zip." prompt="Please input city/state/zip." sqref="D27:G27"/>
    <dataValidation errorStyle="warning" allowBlank="1" showInputMessage="1" showErrorMessage="1" error="Please input phone number." prompt="Please input phone number." sqref="I27:K27"/>
    <dataValidation errorStyle="warning" allowBlank="1" showInputMessage="1" showErrorMessage="1" error="Please input address." prompt="Please input address." sqref="C26:F26"/>
    <dataValidation errorStyle="warning" allowBlank="1" showInputMessage="1" showErrorMessage="1" error="Please input email address." prompt="Please input personal email address." sqref="H26:K26"/>
    <dataValidation type="list" allowBlank="1" showInputMessage="1" showErrorMessage="1" sqref="C5:D5">
      <formula1>TERMS</formula1>
    </dataValidation>
    <dataValidation type="date" errorStyle="warning" operator="greaterThan" allowBlank="1" showInputMessage="1" showErrorMessage="1" error="Please input end date._x000a_" prompt="Please input end date (ie, 1/1/2011)." sqref="K48">
      <formula1>40179</formula1>
    </dataValidation>
    <dataValidation type="date" errorStyle="warning" operator="greaterThan" allowBlank="1" showInputMessage="1" showErrorMessage="1" error="Please input Start Date" prompt="Please input start date (ie, 1/1/2011)." sqref="K46">
      <formula1>40179</formula1>
    </dataValidation>
    <dataValidation allowBlank="1" showInputMessage="1" showErrorMessage="1" prompt="Please input date (00/00/0000)" sqref="J38:K38"/>
    <dataValidation allowBlank="1" showErrorMessage="1" error="Please input date (00/00/0000)" sqref="I36"/>
    <dataValidation allowBlank="1" showErrorMessage="1" error="Please input date (00/00/0000)" prompt="Please input date (00/00/0000)" sqref="J36 K36"/>
    <dataValidation allowBlank="1" showErrorMessage="1" error="Must type in name." prompt="Please type in Department Chair." sqref="D36:G36"/>
  </dataValidations>
  <printOptions horizontalCentered="1"/>
  <pageMargins left="0" right="0" top="0" bottom="0" header="0.3" footer="0.3"/>
  <pageSetup orientation="portrait" r:id="rId1"/>
  <headerFooter>
    <oddFooter>&amp;RUpdated: November 8,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15</xdr:row>
                    <xdr:rowOff>9525</xdr:rowOff>
                  </from>
                  <to>
                    <xdr:col>1</xdr:col>
                    <xdr:colOff>352425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9525</xdr:rowOff>
                  </from>
                  <to>
                    <xdr:col>1</xdr:col>
                    <xdr:colOff>352425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9525</xdr:rowOff>
                  </from>
                  <to>
                    <xdr:col>1</xdr:col>
                    <xdr:colOff>352425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9525</xdr:rowOff>
                  </from>
                  <to>
                    <xdr:col>1</xdr:col>
                    <xdr:colOff>352425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9525</xdr:rowOff>
                  </from>
                  <to>
                    <xdr:col>1</xdr:col>
                    <xdr:colOff>352425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9525</xdr:rowOff>
                  </from>
                  <to>
                    <xdr:col>1</xdr:col>
                    <xdr:colOff>342900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9525</xdr:rowOff>
                  </from>
                  <to>
                    <xdr:col>1</xdr:col>
                    <xdr:colOff>342900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85725</xdr:colOff>
                    <xdr:row>14</xdr:row>
                    <xdr:rowOff>342900</xdr:rowOff>
                  </from>
                  <to>
                    <xdr:col>9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180975</xdr:rowOff>
                  </from>
                  <to>
                    <xdr:col>9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171450</xdr:rowOff>
                  </from>
                  <to>
                    <xdr:col>9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180975</xdr:rowOff>
                  </from>
                  <to>
                    <xdr:col>9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20</xdr:row>
                    <xdr:rowOff>0</xdr:rowOff>
                  </from>
                  <to>
                    <xdr:col>9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0</xdr:rowOff>
                  </from>
                  <to>
                    <xdr:col>9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333375</xdr:rowOff>
                  </from>
                  <to>
                    <xdr:col>9</xdr:col>
                    <xdr:colOff>428625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9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180975</xdr:rowOff>
                  </from>
                  <to>
                    <xdr:col>10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142875</xdr:colOff>
                    <xdr:row>17</xdr:row>
                    <xdr:rowOff>171450</xdr:rowOff>
                  </from>
                  <to>
                    <xdr:col>10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152400</xdr:colOff>
                    <xdr:row>18</xdr:row>
                    <xdr:rowOff>180975</xdr:rowOff>
                  </from>
                  <to>
                    <xdr:col>10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152400</xdr:colOff>
                    <xdr:row>19</xdr:row>
                    <xdr:rowOff>171450</xdr:rowOff>
                  </from>
                  <to>
                    <xdr:col>10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171450</xdr:rowOff>
                  </from>
                  <to>
                    <xdr:col>10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5" name="Check Box 98">
              <controlPr locked="0"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57150</xdr:rowOff>
                  </from>
                  <to>
                    <xdr:col>8</xdr:col>
                    <xdr:colOff>161925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6" name="Check Box 99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31</xdr:row>
                    <xdr:rowOff>57150</xdr:rowOff>
                  </from>
                  <to>
                    <xdr:col>9</xdr:col>
                    <xdr:colOff>400050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locked="0" defaultSize="0" autoFill="0" autoLine="0" autoPict="0">
                <anchor moveWithCells="1">
                  <from>
                    <xdr:col>4</xdr:col>
                    <xdr:colOff>571500</xdr:colOff>
                    <xdr:row>51</xdr:row>
                    <xdr:rowOff>47625</xdr:rowOff>
                  </from>
                  <to>
                    <xdr:col>5</xdr:col>
                    <xdr:colOff>66675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8" name="Check Box 103">
              <controlPr locked="0" defaultSize="0" autoFill="0" autoLine="0" autoPict="0">
                <anchor moveWithCells="1">
                  <from>
                    <xdr:col>5</xdr:col>
                    <xdr:colOff>381000</xdr:colOff>
                    <xdr:row>51</xdr:row>
                    <xdr:rowOff>38100</xdr:rowOff>
                  </from>
                  <to>
                    <xdr:col>5</xdr:col>
                    <xdr:colOff>838200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9" name="Check Box 160">
              <controlPr defaultSize="0" autoFill="0" autoLine="0" autoPict="0">
                <anchor moveWithCells="1">
                  <from>
                    <xdr:col>9</xdr:col>
                    <xdr:colOff>152400</xdr:colOff>
                    <xdr:row>19</xdr:row>
                    <xdr:rowOff>171450</xdr:rowOff>
                  </from>
                  <to>
                    <xdr:col>10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0" name="Check Box 172">
              <controlPr locked="0" defaultSize="0" autoFill="0" autoLine="0" autoPict="0">
                <anchor moveWithCells="1">
                  <from>
                    <xdr:col>6</xdr:col>
                    <xdr:colOff>638175</xdr:colOff>
                    <xdr:row>37</xdr:row>
                    <xdr:rowOff>0</xdr:rowOff>
                  </from>
                  <to>
                    <xdr:col>7</xdr:col>
                    <xdr:colOff>133350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1" name="Check Box 173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37</xdr:row>
                    <xdr:rowOff>9525</xdr:rowOff>
                  </from>
                  <to>
                    <xdr:col>8</xdr:col>
                    <xdr:colOff>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2" name="Check Box 179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40</xdr:row>
                    <xdr:rowOff>0</xdr:rowOff>
                  </from>
                  <to>
                    <xdr:col>6</xdr:col>
                    <xdr:colOff>361950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3" name="Check Box 180">
              <controlPr locked="0" defaultSize="0" autoFill="0" autoLine="0" autoPict="0">
                <anchor moveWithCells="1">
                  <from>
                    <xdr:col>6</xdr:col>
                    <xdr:colOff>466725</xdr:colOff>
                    <xdr:row>40</xdr:row>
                    <xdr:rowOff>0</xdr:rowOff>
                  </from>
                  <to>
                    <xdr:col>6</xdr:col>
                    <xdr:colOff>923925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4" name="Check Box 182">
              <controlPr locked="0" defaultSize="0" autoFill="0" autoLine="0" autoPict="0">
                <anchor moveWithCells="1">
                  <from>
                    <xdr:col>4</xdr:col>
                    <xdr:colOff>571500</xdr:colOff>
                    <xdr:row>53</xdr:row>
                    <xdr:rowOff>9525</xdr:rowOff>
                  </from>
                  <to>
                    <xdr:col>5</xdr:col>
                    <xdr:colOff>66675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5" name="Check Box 183">
              <controlPr locked="0" defaultSize="0" autoFill="0" autoLine="0" autoPict="0">
                <anchor moveWithCells="1">
                  <from>
                    <xdr:col>5</xdr:col>
                    <xdr:colOff>381000</xdr:colOff>
                    <xdr:row>53</xdr:row>
                    <xdr:rowOff>0</xdr:rowOff>
                  </from>
                  <to>
                    <xdr:col>5</xdr:col>
                    <xdr:colOff>838200</xdr:colOff>
                    <xdr:row>54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32" yWindow="904" count="5">
        <x14:dataValidation type="list" allowBlank="1" showInputMessage="1" showErrorMessage="1" error="Must select year." prompt="Please select year.">
          <x14:formula1>
            <xm:f>Sheet2!$C$1:$C$9</xm:f>
          </x14:formula1>
          <xm:sqref>I5:K5</xm:sqref>
        </x14:dataValidation>
        <x14:dataValidation type="list" errorStyle="information" allowBlank="1" showInputMessage="1" showErrorMessage="1" error="Dean's Office please input Pay Range/Rank." prompt="Dean, please select Pay Range/Rank.">
          <x14:formula1>
            <xm:f>Sheet2!$G$1:$G$5</xm:f>
          </x14:formula1>
          <xm:sqref>D43:F43</xm:sqref>
        </x14:dataValidation>
        <x14:dataValidation type="list" allowBlank="1" showInputMessage="1" showErrorMessage="1" error="Please select department." prompt="Please select department.">
          <x14:formula1>
            <xm:f>Sheet2!$F$1:$F$27</xm:f>
          </x14:formula1>
          <xm:sqref>D9:K9</xm:sqref>
        </x14:dataValidation>
        <x14:dataValidation type="list" allowBlank="1" showInputMessage="1" showErrorMessage="1" error="Please select college." prompt="Please select college.">
          <x14:formula1>
            <xm:f>Sheet2!$E$1:$E$5</xm:f>
          </x14:formula1>
          <xm:sqref>C7:K7</xm:sqref>
        </x14:dataValidation>
        <x14:dataValidation type="list" errorStyle="warning" allowBlank="1" showInputMessage="1" showErrorMessage="1" error="Please select type of contract." prompt="Please select type of contract.">
          <x14:formula1>
            <xm:f>Sheet2!$A$1:$A$5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workbookViewId="0">
      <selection activeCell="C10" sqref="C10"/>
    </sheetView>
  </sheetViews>
  <sheetFormatPr defaultRowHeight="15" x14ac:dyDescent="0.25"/>
  <cols>
    <col min="1" max="1" width="11" customWidth="1"/>
    <col min="2" max="2" width="12.7109375" customWidth="1"/>
    <col min="3" max="4" width="10.5703125" bestFit="1" customWidth="1"/>
    <col min="5" max="6" width="38.42578125" customWidth="1"/>
    <col min="7" max="7" width="22.85546875" customWidth="1"/>
    <col min="8" max="8" width="9.140625" style="15" customWidth="1"/>
    <col min="9" max="10" width="10.5703125" customWidth="1"/>
    <col min="11" max="11" width="9.140625" customWidth="1"/>
  </cols>
  <sheetData>
    <row r="1" spans="1:10" x14ac:dyDescent="0.25">
      <c r="A1" t="s">
        <v>121</v>
      </c>
      <c r="B1" t="s">
        <v>121</v>
      </c>
      <c r="C1" t="s">
        <v>121</v>
      </c>
      <c r="D1" t="s">
        <v>121</v>
      </c>
      <c r="E1" t="s">
        <v>121</v>
      </c>
      <c r="F1" t="s">
        <v>121</v>
      </c>
      <c r="G1" t="s">
        <v>121</v>
      </c>
      <c r="H1" t="s">
        <v>41</v>
      </c>
      <c r="I1" s="15" t="s">
        <v>121</v>
      </c>
      <c r="J1" s="15" t="s">
        <v>121</v>
      </c>
    </row>
    <row r="2" spans="1:10" x14ac:dyDescent="0.25">
      <c r="A2" t="s">
        <v>14</v>
      </c>
      <c r="B2" t="s">
        <v>17</v>
      </c>
      <c r="C2" s="87">
        <v>2020</v>
      </c>
      <c r="D2" s="87">
        <v>2019</v>
      </c>
      <c r="E2" t="s">
        <v>20</v>
      </c>
      <c r="F2" s="9" t="s">
        <v>24</v>
      </c>
      <c r="G2" t="s">
        <v>47</v>
      </c>
      <c r="H2" t="s">
        <v>42</v>
      </c>
      <c r="I2" s="15" t="s">
        <v>51</v>
      </c>
      <c r="J2" s="15" t="s">
        <v>51</v>
      </c>
    </row>
    <row r="3" spans="1:10" x14ac:dyDescent="0.25">
      <c r="A3" t="s">
        <v>15</v>
      </c>
      <c r="B3" t="s">
        <v>18</v>
      </c>
      <c r="C3" s="87" t="s">
        <v>154</v>
      </c>
      <c r="D3" s="87" t="s">
        <v>153</v>
      </c>
      <c r="E3" t="s">
        <v>21</v>
      </c>
      <c r="F3" s="22" t="s">
        <v>147</v>
      </c>
      <c r="G3" t="s">
        <v>48</v>
      </c>
      <c r="H3" t="s">
        <v>43</v>
      </c>
      <c r="I3" s="15" t="s">
        <v>52</v>
      </c>
      <c r="J3" s="15" t="s">
        <v>52</v>
      </c>
    </row>
    <row r="4" spans="1:10" x14ac:dyDescent="0.25">
      <c r="A4" t="s">
        <v>16</v>
      </c>
      <c r="B4" t="s">
        <v>105</v>
      </c>
      <c r="C4" s="87">
        <v>2021</v>
      </c>
      <c r="D4" s="87">
        <v>2020</v>
      </c>
      <c r="E4" t="s">
        <v>22</v>
      </c>
      <c r="F4" s="9" t="s">
        <v>25</v>
      </c>
      <c r="G4" t="s">
        <v>49</v>
      </c>
      <c r="H4" t="s">
        <v>44</v>
      </c>
      <c r="I4" s="15" t="s">
        <v>53</v>
      </c>
      <c r="J4" s="15" t="s">
        <v>53</v>
      </c>
    </row>
    <row r="5" spans="1:10" x14ac:dyDescent="0.25">
      <c r="A5" t="s">
        <v>11</v>
      </c>
      <c r="B5" t="s">
        <v>19</v>
      </c>
      <c r="C5" t="s">
        <v>156</v>
      </c>
      <c r="E5" t="s">
        <v>23</v>
      </c>
      <c r="F5" s="9" t="s">
        <v>26</v>
      </c>
      <c r="G5" t="s">
        <v>50</v>
      </c>
      <c r="H5"/>
      <c r="I5" s="15" t="s">
        <v>54</v>
      </c>
      <c r="J5" s="15" t="s">
        <v>54</v>
      </c>
    </row>
    <row r="6" spans="1:10" x14ac:dyDescent="0.25">
      <c r="B6" t="s">
        <v>123</v>
      </c>
      <c r="C6">
        <v>2022</v>
      </c>
      <c r="F6" s="9" t="s">
        <v>27</v>
      </c>
      <c r="H6"/>
      <c r="I6" s="15" t="s">
        <v>55</v>
      </c>
      <c r="J6" s="15" t="s">
        <v>55</v>
      </c>
    </row>
    <row r="7" spans="1:10" x14ac:dyDescent="0.25">
      <c r="C7" t="s">
        <v>155</v>
      </c>
      <c r="F7" s="22" t="s">
        <v>127</v>
      </c>
      <c r="H7"/>
      <c r="I7" s="15" t="s">
        <v>56</v>
      </c>
      <c r="J7" s="15" t="s">
        <v>56</v>
      </c>
    </row>
    <row r="8" spans="1:10" x14ac:dyDescent="0.25">
      <c r="C8">
        <v>2023</v>
      </c>
      <c r="F8" s="9" t="s">
        <v>28</v>
      </c>
      <c r="H8"/>
      <c r="I8" s="15" t="s">
        <v>57</v>
      </c>
      <c r="J8" s="15" t="s">
        <v>57</v>
      </c>
    </row>
    <row r="9" spans="1:10" x14ac:dyDescent="0.25">
      <c r="C9" t="s">
        <v>166</v>
      </c>
      <c r="F9" s="22" t="s">
        <v>148</v>
      </c>
      <c r="H9"/>
      <c r="I9" s="15" t="s">
        <v>58</v>
      </c>
      <c r="J9" s="15" t="s">
        <v>58</v>
      </c>
    </row>
    <row r="10" spans="1:10" x14ac:dyDescent="0.25">
      <c r="F10" s="9" t="s">
        <v>29</v>
      </c>
      <c r="H10"/>
      <c r="I10" s="15" t="s">
        <v>61</v>
      </c>
      <c r="J10" s="15" t="s">
        <v>61</v>
      </c>
    </row>
    <row r="11" spans="1:10" x14ac:dyDescent="0.25">
      <c r="F11" s="22" t="s">
        <v>129</v>
      </c>
      <c r="H11"/>
      <c r="I11" s="15" t="s">
        <v>60</v>
      </c>
      <c r="J11" s="15" t="s">
        <v>60</v>
      </c>
    </row>
    <row r="12" spans="1:10" x14ac:dyDescent="0.25">
      <c r="F12" s="9" t="s">
        <v>30</v>
      </c>
      <c r="H12"/>
      <c r="I12" s="15" t="s">
        <v>62</v>
      </c>
      <c r="J12" s="15" t="s">
        <v>62</v>
      </c>
    </row>
    <row r="13" spans="1:10" x14ac:dyDescent="0.25">
      <c r="F13" s="22" t="s">
        <v>31</v>
      </c>
      <c r="H13"/>
      <c r="I13" s="15" t="s">
        <v>63</v>
      </c>
      <c r="J13" s="15" t="s">
        <v>63</v>
      </c>
    </row>
    <row r="14" spans="1:10" x14ac:dyDescent="0.25">
      <c r="F14" s="22" t="s">
        <v>32</v>
      </c>
      <c r="H14"/>
      <c r="I14" s="15" t="s">
        <v>64</v>
      </c>
      <c r="J14" s="15" t="s">
        <v>64</v>
      </c>
    </row>
    <row r="15" spans="1:10" x14ac:dyDescent="0.25">
      <c r="F15" s="10" t="s">
        <v>33</v>
      </c>
      <c r="H15"/>
      <c r="I15" s="15" t="s">
        <v>65</v>
      </c>
      <c r="J15" s="15" t="s">
        <v>65</v>
      </c>
    </row>
    <row r="16" spans="1:10" x14ac:dyDescent="0.25">
      <c r="F16" s="10" t="s">
        <v>149</v>
      </c>
      <c r="H16"/>
      <c r="I16" s="15" t="s">
        <v>66</v>
      </c>
      <c r="J16" s="15" t="s">
        <v>66</v>
      </c>
    </row>
    <row r="17" spans="6:10" x14ac:dyDescent="0.25">
      <c r="F17" s="22" t="s">
        <v>23</v>
      </c>
      <c r="H17"/>
      <c r="I17" s="15" t="s">
        <v>67</v>
      </c>
      <c r="J17" s="15" t="s">
        <v>67</v>
      </c>
    </row>
    <row r="18" spans="6:10" ht="30.2" x14ac:dyDescent="0.25">
      <c r="F18" s="22" t="s">
        <v>113</v>
      </c>
      <c r="H18"/>
      <c r="I18" s="15" t="s">
        <v>68</v>
      </c>
      <c r="J18" s="15" t="s">
        <v>68</v>
      </c>
    </row>
    <row r="19" spans="6:10" x14ac:dyDescent="0.25">
      <c r="F19" s="22" t="s">
        <v>150</v>
      </c>
      <c r="H19"/>
      <c r="I19" s="15" t="s">
        <v>69</v>
      </c>
      <c r="J19" s="15" t="s">
        <v>69</v>
      </c>
    </row>
    <row r="20" spans="6:10" x14ac:dyDescent="0.25">
      <c r="F20" s="22" t="s">
        <v>34</v>
      </c>
      <c r="H20"/>
      <c r="I20" s="15" t="s">
        <v>70</v>
      </c>
      <c r="J20" s="15" t="s">
        <v>70</v>
      </c>
    </row>
    <row r="21" spans="6:10" x14ac:dyDescent="0.25">
      <c r="F21" s="22" t="s">
        <v>35</v>
      </c>
      <c r="H21"/>
      <c r="I21" s="15" t="s">
        <v>71</v>
      </c>
      <c r="J21" s="15" t="s">
        <v>71</v>
      </c>
    </row>
    <row r="22" spans="6:10" x14ac:dyDescent="0.25">
      <c r="F22" s="22" t="s">
        <v>36</v>
      </c>
      <c r="H22"/>
      <c r="I22" s="15" t="s">
        <v>72</v>
      </c>
      <c r="J22" s="15" t="s">
        <v>72</v>
      </c>
    </row>
    <row r="23" spans="6:10" x14ac:dyDescent="0.25">
      <c r="F23" s="22" t="s">
        <v>136</v>
      </c>
      <c r="H23"/>
      <c r="I23" s="15" t="s">
        <v>59</v>
      </c>
      <c r="J23" s="15" t="s">
        <v>59</v>
      </c>
    </row>
    <row r="24" spans="6:10" x14ac:dyDescent="0.25">
      <c r="F24" s="22" t="s">
        <v>37</v>
      </c>
      <c r="H24"/>
      <c r="I24" s="15" t="s">
        <v>73</v>
      </c>
      <c r="J24" s="15" t="s">
        <v>73</v>
      </c>
    </row>
    <row r="25" spans="6:10" x14ac:dyDescent="0.25">
      <c r="F25" s="22" t="s">
        <v>128</v>
      </c>
      <c r="H25"/>
      <c r="I25" s="15" t="s">
        <v>74</v>
      </c>
      <c r="J25" s="15" t="s">
        <v>74</v>
      </c>
    </row>
    <row r="26" spans="6:10" x14ac:dyDescent="0.25">
      <c r="F26" s="22" t="s">
        <v>135</v>
      </c>
      <c r="H26"/>
      <c r="I26" s="15" t="s">
        <v>75</v>
      </c>
      <c r="J26" s="15" t="s">
        <v>75</v>
      </c>
    </row>
    <row r="27" spans="6:10" x14ac:dyDescent="0.25">
      <c r="F27" t="s">
        <v>134</v>
      </c>
      <c r="H27"/>
      <c r="I27" s="15" t="s">
        <v>76</v>
      </c>
      <c r="J27" s="15" t="s">
        <v>76</v>
      </c>
    </row>
    <row r="28" spans="6:10" x14ac:dyDescent="0.25">
      <c r="H28"/>
      <c r="I28" s="15" t="s">
        <v>77</v>
      </c>
      <c r="J28" s="15" t="s">
        <v>77</v>
      </c>
    </row>
    <row r="29" spans="6:10" x14ac:dyDescent="0.25">
      <c r="H29"/>
      <c r="I29" s="15" t="s">
        <v>78</v>
      </c>
      <c r="J29" s="15" t="s">
        <v>78</v>
      </c>
    </row>
    <row r="30" spans="6:10" x14ac:dyDescent="0.25">
      <c r="H30"/>
      <c r="I30" s="15" t="s">
        <v>79</v>
      </c>
      <c r="J30" s="15" t="s">
        <v>79</v>
      </c>
    </row>
    <row r="31" spans="6:10" x14ac:dyDescent="0.25">
      <c r="H31"/>
      <c r="I31" s="15" t="s">
        <v>80</v>
      </c>
      <c r="J31" s="15" t="s">
        <v>80</v>
      </c>
    </row>
    <row r="32" spans="6:10" x14ac:dyDescent="0.25">
      <c r="H32"/>
      <c r="I32" s="15" t="s">
        <v>81</v>
      </c>
      <c r="J32" s="15" t="s">
        <v>81</v>
      </c>
    </row>
    <row r="33" spans="8:10" x14ac:dyDescent="0.25">
      <c r="H33"/>
      <c r="I33" s="15" t="s">
        <v>82</v>
      </c>
      <c r="J33" s="15" t="s">
        <v>82</v>
      </c>
    </row>
    <row r="34" spans="8:10" x14ac:dyDescent="0.25">
      <c r="H34"/>
      <c r="I34" s="15" t="s">
        <v>83</v>
      </c>
      <c r="J34" s="15" t="s">
        <v>83</v>
      </c>
    </row>
    <row r="35" spans="8:10" x14ac:dyDescent="0.25">
      <c r="H35"/>
      <c r="I35" s="15" t="s">
        <v>84</v>
      </c>
      <c r="J35" s="15" t="s">
        <v>84</v>
      </c>
    </row>
    <row r="36" spans="8:10" x14ac:dyDescent="0.25">
      <c r="H36"/>
      <c r="I36" s="15" t="s">
        <v>85</v>
      </c>
      <c r="J36" s="15" t="s">
        <v>85</v>
      </c>
    </row>
    <row r="37" spans="8:10" x14ac:dyDescent="0.25">
      <c r="H37"/>
      <c r="I37" s="15" t="s">
        <v>86</v>
      </c>
      <c r="J37" s="15" t="s">
        <v>86</v>
      </c>
    </row>
    <row r="38" spans="8:10" x14ac:dyDescent="0.25">
      <c r="H38"/>
      <c r="I38" s="15" t="s">
        <v>87</v>
      </c>
      <c r="J38" s="15" t="s">
        <v>87</v>
      </c>
    </row>
    <row r="39" spans="8:10" x14ac:dyDescent="0.25">
      <c r="H39"/>
      <c r="I39" s="15" t="s">
        <v>88</v>
      </c>
      <c r="J39" s="15" t="s">
        <v>88</v>
      </c>
    </row>
    <row r="40" spans="8:10" x14ac:dyDescent="0.25">
      <c r="H40"/>
      <c r="I40" s="15" t="s">
        <v>89</v>
      </c>
      <c r="J40" s="15" t="s">
        <v>89</v>
      </c>
    </row>
    <row r="41" spans="8:10" x14ac:dyDescent="0.25">
      <c r="H41"/>
      <c r="I41" s="15" t="s">
        <v>90</v>
      </c>
      <c r="J41" s="15" t="s">
        <v>90</v>
      </c>
    </row>
    <row r="42" spans="8:10" x14ac:dyDescent="0.25">
      <c r="H42"/>
      <c r="I42" s="15" t="s">
        <v>91</v>
      </c>
      <c r="J42" s="15" t="s">
        <v>91</v>
      </c>
    </row>
    <row r="43" spans="8:10" x14ac:dyDescent="0.25">
      <c r="H43"/>
      <c r="I43" s="15" t="s">
        <v>92</v>
      </c>
      <c r="J43" s="15" t="s">
        <v>92</v>
      </c>
    </row>
    <row r="44" spans="8:10" x14ac:dyDescent="0.25">
      <c r="H44"/>
      <c r="I44" s="15" t="s">
        <v>93</v>
      </c>
      <c r="J44" s="15" t="s">
        <v>93</v>
      </c>
    </row>
    <row r="45" spans="8:10" x14ac:dyDescent="0.25">
      <c r="H45"/>
      <c r="I45" s="15" t="s">
        <v>94</v>
      </c>
      <c r="J45" s="15" t="s">
        <v>94</v>
      </c>
    </row>
    <row r="46" spans="8:10" x14ac:dyDescent="0.25">
      <c r="H46"/>
      <c r="I46" s="15" t="s">
        <v>95</v>
      </c>
      <c r="J46" s="15" t="s">
        <v>95</v>
      </c>
    </row>
    <row r="47" spans="8:10" x14ac:dyDescent="0.25">
      <c r="H47"/>
      <c r="I47" s="15" t="s">
        <v>96</v>
      </c>
      <c r="J47" s="15" t="s">
        <v>96</v>
      </c>
    </row>
    <row r="48" spans="8:10" x14ac:dyDescent="0.25">
      <c r="I48" s="15" t="s">
        <v>97</v>
      </c>
      <c r="J48" s="15" t="s">
        <v>97</v>
      </c>
    </row>
    <row r="49" spans="9:10" x14ac:dyDescent="0.25">
      <c r="I49" s="15" t="s">
        <v>98</v>
      </c>
      <c r="J49" s="15" t="s">
        <v>98</v>
      </c>
    </row>
    <row r="50" spans="9:10" x14ac:dyDescent="0.25">
      <c r="I50" s="15" t="s">
        <v>99</v>
      </c>
      <c r="J50" s="15" t="s">
        <v>99</v>
      </c>
    </row>
    <row r="51" spans="9:10" x14ac:dyDescent="0.25">
      <c r="I51" s="15" t="s">
        <v>100</v>
      </c>
      <c r="J51" s="15" t="s">
        <v>100</v>
      </c>
    </row>
    <row r="52" spans="9:10" x14ac:dyDescent="0.25">
      <c r="I52" s="15" t="s">
        <v>101</v>
      </c>
      <c r="J52" s="15" t="s">
        <v>101</v>
      </c>
    </row>
    <row r="53" spans="9:10" x14ac:dyDescent="0.25">
      <c r="I53" s="15" t="s">
        <v>102</v>
      </c>
      <c r="J53" s="15" t="s">
        <v>102</v>
      </c>
    </row>
  </sheetData>
  <sheetProtection algorithmName="SHA-512" hashValue="DyaHLQRPKMyvmAXG1YEbYdHe4IXcoRA4WTBICbeOf4QZz8PRuABWEJBotfBvHNHjhcnlbN14FCpHZOVksbq9qw==" saltValue="UwscSciSjkre1J9hzE+F7Q==" spinCount="100000" sheet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3"/>
  <sheetViews>
    <sheetView topLeftCell="L1" zoomScale="90" zoomScaleNormal="90" workbookViewId="0">
      <pane ySplit="1" topLeftCell="A2" activePane="bottomLeft" state="frozen"/>
      <selection pane="bottomLeft" activeCell="V1" sqref="V1"/>
    </sheetView>
  </sheetViews>
  <sheetFormatPr defaultColWidth="9.140625" defaultRowHeight="15" x14ac:dyDescent="0.25"/>
  <cols>
    <col min="1" max="1" width="9.5703125" style="111" customWidth="1"/>
    <col min="2" max="2" width="12.85546875" style="111" bestFit="1" customWidth="1"/>
    <col min="3" max="3" width="14.28515625" style="113" bestFit="1" customWidth="1"/>
    <col min="4" max="4" width="9.140625" style="111"/>
    <col min="5" max="5" width="13.28515625" style="111" customWidth="1"/>
    <col min="6" max="6" width="10.140625" style="114" bestFit="1" customWidth="1"/>
    <col min="7" max="8" width="9.140625" style="111"/>
    <col min="9" max="9" width="14.28515625" style="111" bestFit="1" customWidth="1"/>
    <col min="10" max="16384" width="9.140625" style="111"/>
  </cols>
  <sheetData>
    <row r="1" spans="1:26" ht="76.7" x14ac:dyDescent="0.25">
      <c r="A1" s="111" t="s">
        <v>46</v>
      </c>
      <c r="B1" s="115" t="s">
        <v>157</v>
      </c>
      <c r="C1" s="111"/>
      <c r="D1" s="111" t="s">
        <v>46</v>
      </c>
      <c r="E1" s="120" t="s">
        <v>158</v>
      </c>
      <c r="F1" s="111"/>
      <c r="G1" s="111" t="s">
        <v>46</v>
      </c>
      <c r="H1" s="121" t="s">
        <v>159</v>
      </c>
      <c r="J1" s="111" t="s">
        <v>46</v>
      </c>
      <c r="K1" s="115" t="s">
        <v>160</v>
      </c>
      <c r="M1" s="111" t="s">
        <v>46</v>
      </c>
      <c r="N1" s="120" t="s">
        <v>161</v>
      </c>
      <c r="P1" s="111" t="s">
        <v>46</v>
      </c>
      <c r="Q1" s="117" t="s">
        <v>162</v>
      </c>
      <c r="S1" s="111" t="s">
        <v>46</v>
      </c>
      <c r="T1" s="116" t="s">
        <v>163</v>
      </c>
      <c r="V1" s="111" t="s">
        <v>46</v>
      </c>
      <c r="W1" s="89" t="s">
        <v>164</v>
      </c>
      <c r="Y1" s="111" t="s">
        <v>46</v>
      </c>
      <c r="Z1" s="90" t="s">
        <v>165</v>
      </c>
    </row>
    <row r="2" spans="1:26" x14ac:dyDescent="0.25">
      <c r="A2" s="112" t="s">
        <v>51</v>
      </c>
      <c r="B2" s="91">
        <v>50070.35</v>
      </c>
      <c r="C2" s="111"/>
      <c r="D2" s="112" t="s">
        <v>51</v>
      </c>
      <c r="E2" s="92">
        <f t="shared" ref="E2:E33" si="0">B2/24</f>
        <v>2086.2645833333331</v>
      </c>
      <c r="F2" s="111"/>
      <c r="G2" s="112" t="s">
        <v>51</v>
      </c>
      <c r="H2" s="93">
        <f t="shared" ref="H2:H33" si="1">E2*0.55</f>
        <v>1147.4455208333334</v>
      </c>
      <c r="J2" s="112" t="s">
        <v>51</v>
      </c>
      <c r="K2" s="94">
        <v>51071.75</v>
      </c>
      <c r="M2" s="112" t="s">
        <v>51</v>
      </c>
      <c r="N2" s="92">
        <f t="shared" ref="N2:N33" si="2">K2/24</f>
        <v>2127.9895833333335</v>
      </c>
      <c r="P2" s="112" t="s">
        <v>51</v>
      </c>
      <c r="Q2" s="118">
        <v>1170.3942708333336</v>
      </c>
      <c r="S2" s="112" t="s">
        <v>51</v>
      </c>
      <c r="T2" s="95">
        <v>52348.55</v>
      </c>
      <c r="V2" s="112" t="s">
        <v>51</v>
      </c>
      <c r="W2" s="96">
        <v>2181.1895833333333</v>
      </c>
      <c r="Y2" s="112" t="s">
        <v>51</v>
      </c>
      <c r="Z2" s="97">
        <v>1199.6542708333334</v>
      </c>
    </row>
    <row r="3" spans="1:26" x14ac:dyDescent="0.25">
      <c r="A3" s="112" t="s">
        <v>52</v>
      </c>
      <c r="B3" s="91">
        <v>52573.88</v>
      </c>
      <c r="C3" s="111"/>
      <c r="D3" s="112" t="s">
        <v>52</v>
      </c>
      <c r="E3" s="92">
        <f t="shared" si="0"/>
        <v>2190.5783333333334</v>
      </c>
      <c r="F3" s="111"/>
      <c r="G3" s="112" t="s">
        <v>52</v>
      </c>
      <c r="H3" s="93">
        <f t="shared" si="1"/>
        <v>1204.8180833333336</v>
      </c>
      <c r="J3" s="112" t="s">
        <v>52</v>
      </c>
      <c r="K3" s="94">
        <v>53625.36</v>
      </c>
      <c r="M3" s="112" t="s">
        <v>52</v>
      </c>
      <c r="N3" s="92">
        <f t="shared" si="2"/>
        <v>2234.39</v>
      </c>
      <c r="P3" s="112" t="s">
        <v>52</v>
      </c>
      <c r="Q3" s="118">
        <v>1228.9145000000001</v>
      </c>
      <c r="S3" s="112" t="s">
        <v>52</v>
      </c>
      <c r="T3" s="95">
        <v>54965.99</v>
      </c>
      <c r="V3" s="112" t="s">
        <v>52</v>
      </c>
      <c r="W3" s="96">
        <v>2290.2495833333332</v>
      </c>
      <c r="Y3" s="112" t="s">
        <v>52</v>
      </c>
      <c r="Z3" s="97">
        <v>1259.6372708333333</v>
      </c>
    </row>
    <row r="4" spans="1:26" x14ac:dyDescent="0.25">
      <c r="A4" s="112" t="s">
        <v>53</v>
      </c>
      <c r="B4" s="91">
        <v>55202.68</v>
      </c>
      <c r="C4" s="111"/>
      <c r="D4" s="112" t="s">
        <v>53</v>
      </c>
      <c r="E4" s="92">
        <f t="shared" si="0"/>
        <v>2300.1116666666667</v>
      </c>
      <c r="F4" s="111"/>
      <c r="G4" s="112" t="s">
        <v>53</v>
      </c>
      <c r="H4" s="93">
        <f t="shared" si="1"/>
        <v>1265.0614166666667</v>
      </c>
      <c r="J4" s="112" t="s">
        <v>53</v>
      </c>
      <c r="K4" s="94">
        <v>56306.73</v>
      </c>
      <c r="M4" s="112" t="s">
        <v>53</v>
      </c>
      <c r="N4" s="92">
        <f t="shared" si="2"/>
        <v>2346.11375</v>
      </c>
      <c r="P4" s="112" t="s">
        <v>53</v>
      </c>
      <c r="Q4" s="118">
        <v>1290.3625625000002</v>
      </c>
      <c r="S4" s="112" t="s">
        <v>53</v>
      </c>
      <c r="T4" s="95">
        <v>57714.400000000001</v>
      </c>
      <c r="V4" s="112" t="s">
        <v>53</v>
      </c>
      <c r="W4" s="96">
        <v>2404.7666666666669</v>
      </c>
      <c r="Y4" s="112" t="s">
        <v>53</v>
      </c>
      <c r="Z4" s="97">
        <v>1322.6216666666669</v>
      </c>
    </row>
    <row r="5" spans="1:26" x14ac:dyDescent="0.25">
      <c r="A5" s="112" t="s">
        <v>54</v>
      </c>
      <c r="B5" s="91">
        <v>57962.9</v>
      </c>
      <c r="C5" s="111"/>
      <c r="D5" s="112" t="s">
        <v>54</v>
      </c>
      <c r="E5" s="92">
        <f t="shared" si="0"/>
        <v>2415.1208333333334</v>
      </c>
      <c r="F5" s="111"/>
      <c r="G5" s="112" t="s">
        <v>54</v>
      </c>
      <c r="H5" s="93">
        <f t="shared" si="1"/>
        <v>1328.3164583333335</v>
      </c>
      <c r="J5" s="112" t="s">
        <v>54</v>
      </c>
      <c r="K5" s="94">
        <v>59122.16</v>
      </c>
      <c r="M5" s="112" t="s">
        <v>54</v>
      </c>
      <c r="N5" s="92">
        <f t="shared" si="2"/>
        <v>2463.4233333333336</v>
      </c>
      <c r="P5" s="112" t="s">
        <v>54</v>
      </c>
      <c r="Q5" s="118">
        <v>1354.8828333333336</v>
      </c>
      <c r="S5" s="112" t="s">
        <v>54</v>
      </c>
      <c r="T5" s="95">
        <v>60600.21</v>
      </c>
      <c r="V5" s="112" t="s">
        <v>54</v>
      </c>
      <c r="W5" s="96">
        <v>2525.00875</v>
      </c>
      <c r="Y5" s="112" t="s">
        <v>54</v>
      </c>
      <c r="Z5" s="97">
        <v>1388.7548125000001</v>
      </c>
    </row>
    <row r="6" spans="1:26" x14ac:dyDescent="0.25">
      <c r="A6" s="112" t="s">
        <v>55</v>
      </c>
      <c r="B6" s="91">
        <v>60860.959999999999</v>
      </c>
      <c r="C6" s="111"/>
      <c r="D6" s="112" t="s">
        <v>55</v>
      </c>
      <c r="E6" s="92">
        <f t="shared" si="0"/>
        <v>2535.8733333333334</v>
      </c>
      <c r="F6" s="111"/>
      <c r="G6" s="112" t="s">
        <v>55</v>
      </c>
      <c r="H6" s="93">
        <f t="shared" si="1"/>
        <v>1394.7303333333334</v>
      </c>
      <c r="J6" s="112" t="s">
        <v>55</v>
      </c>
      <c r="K6" s="94">
        <v>62078.18</v>
      </c>
      <c r="M6" s="112" t="s">
        <v>55</v>
      </c>
      <c r="N6" s="92">
        <f t="shared" si="2"/>
        <v>2586.5908333333332</v>
      </c>
      <c r="P6" s="112" t="s">
        <v>55</v>
      </c>
      <c r="Q6" s="118">
        <v>1422.6249583333333</v>
      </c>
      <c r="S6" s="112" t="s">
        <v>55</v>
      </c>
      <c r="T6" s="95">
        <v>63630.14</v>
      </c>
      <c r="V6" s="112" t="s">
        <v>55</v>
      </c>
      <c r="W6" s="96">
        <v>2651.2558333333332</v>
      </c>
      <c r="Y6" s="112" t="s">
        <v>55</v>
      </c>
      <c r="Z6" s="97">
        <v>1458.1907083333333</v>
      </c>
    </row>
    <row r="7" spans="1:26" x14ac:dyDescent="0.25">
      <c r="A7" s="112" t="s">
        <v>56</v>
      </c>
      <c r="B7" s="91">
        <v>62382.41</v>
      </c>
      <c r="C7" s="111"/>
      <c r="D7" s="112" t="s">
        <v>56</v>
      </c>
      <c r="E7" s="92">
        <f t="shared" si="0"/>
        <v>2599.2670833333336</v>
      </c>
      <c r="F7" s="111"/>
      <c r="G7" s="112" t="s">
        <v>56</v>
      </c>
      <c r="H7" s="93">
        <f t="shared" si="1"/>
        <v>1429.5968958333335</v>
      </c>
      <c r="J7" s="112" t="s">
        <v>56</v>
      </c>
      <c r="K7" s="94">
        <v>63630.06</v>
      </c>
      <c r="M7" s="112" t="s">
        <v>56</v>
      </c>
      <c r="N7" s="92">
        <f t="shared" si="2"/>
        <v>2651.2525000000001</v>
      </c>
      <c r="P7" s="112" t="s">
        <v>56</v>
      </c>
      <c r="Q7" s="118">
        <v>1458.1888750000001</v>
      </c>
      <c r="S7" s="112" t="s">
        <v>56</v>
      </c>
      <c r="T7" s="95">
        <v>65220.81</v>
      </c>
      <c r="V7" s="112" t="s">
        <v>56</v>
      </c>
      <c r="W7" s="96">
        <v>2717.5337500000001</v>
      </c>
      <c r="Y7" s="112" t="s">
        <v>56</v>
      </c>
      <c r="Z7" s="97">
        <v>1494.6435625000001</v>
      </c>
    </row>
    <row r="8" spans="1:26" x14ac:dyDescent="0.25">
      <c r="A8" s="112" t="s">
        <v>57</v>
      </c>
      <c r="B8" s="91">
        <v>63903.9</v>
      </c>
      <c r="C8" s="111"/>
      <c r="D8" s="112" t="s">
        <v>57</v>
      </c>
      <c r="E8" s="92">
        <f t="shared" si="0"/>
        <v>2662.6624999999999</v>
      </c>
      <c r="F8" s="111"/>
      <c r="G8" s="112" t="s">
        <v>57</v>
      </c>
      <c r="H8" s="93">
        <f t="shared" si="1"/>
        <v>1464.464375</v>
      </c>
      <c r="J8" s="112" t="s">
        <v>57</v>
      </c>
      <c r="K8" s="94">
        <v>65181.98</v>
      </c>
      <c r="M8" s="112" t="s">
        <v>57</v>
      </c>
      <c r="N8" s="92">
        <f t="shared" si="2"/>
        <v>2715.9158333333335</v>
      </c>
      <c r="P8" s="112" t="s">
        <v>57</v>
      </c>
      <c r="Q8" s="118">
        <v>1493.7537083333336</v>
      </c>
      <c r="S8" s="112" t="s">
        <v>57</v>
      </c>
      <c r="T8" s="95">
        <v>66811.53</v>
      </c>
      <c r="V8" s="112" t="s">
        <v>57</v>
      </c>
      <c r="W8" s="96">
        <v>2783.8137499999998</v>
      </c>
      <c r="Y8" s="112" t="s">
        <v>57</v>
      </c>
      <c r="Z8" s="97">
        <v>1531.0975625000001</v>
      </c>
    </row>
    <row r="9" spans="1:26" x14ac:dyDescent="0.25">
      <c r="A9" s="112" t="s">
        <v>58</v>
      </c>
      <c r="B9" s="91">
        <v>65501.55</v>
      </c>
      <c r="C9" s="111"/>
      <c r="D9" s="112" t="s">
        <v>58</v>
      </c>
      <c r="E9" s="92">
        <f t="shared" si="0"/>
        <v>2729.2312500000003</v>
      </c>
      <c r="F9" s="111"/>
      <c r="G9" s="112" t="s">
        <v>58</v>
      </c>
      <c r="H9" s="93">
        <f t="shared" si="1"/>
        <v>1501.0771875000003</v>
      </c>
      <c r="J9" s="112" t="s">
        <v>58</v>
      </c>
      <c r="K9" s="94">
        <v>66811.58</v>
      </c>
      <c r="M9" s="112" t="s">
        <v>58</v>
      </c>
      <c r="N9" s="92">
        <f t="shared" si="2"/>
        <v>2783.8158333333336</v>
      </c>
      <c r="P9" s="112" t="s">
        <v>58</v>
      </c>
      <c r="Q9" s="118">
        <v>1531.0987083333337</v>
      </c>
      <c r="S9" s="112" t="s">
        <v>58</v>
      </c>
      <c r="T9" s="95">
        <v>68481.87</v>
      </c>
      <c r="V9" s="112" t="s">
        <v>58</v>
      </c>
      <c r="W9" s="96">
        <v>2853.4112499999997</v>
      </c>
      <c r="Y9" s="112" t="s">
        <v>58</v>
      </c>
      <c r="Z9" s="97">
        <v>1569.3761875</v>
      </c>
    </row>
    <row r="10" spans="1:26" x14ac:dyDescent="0.25">
      <c r="A10" s="112" t="s">
        <v>61</v>
      </c>
      <c r="B10" s="91">
        <v>67099.210000000006</v>
      </c>
      <c r="C10" s="111"/>
      <c r="D10" s="112" t="s">
        <v>61</v>
      </c>
      <c r="E10" s="92">
        <f t="shared" si="0"/>
        <v>2795.8004166666669</v>
      </c>
      <c r="F10" s="111"/>
      <c r="G10" s="112" t="s">
        <v>61</v>
      </c>
      <c r="H10" s="93">
        <f t="shared" si="1"/>
        <v>1537.690229166667</v>
      </c>
      <c r="J10" s="112" t="s">
        <v>61</v>
      </c>
      <c r="K10" s="94">
        <v>68441.19</v>
      </c>
      <c r="M10" s="112" t="s">
        <v>61</v>
      </c>
      <c r="N10" s="92">
        <f t="shared" si="2"/>
        <v>2851.7162499999999</v>
      </c>
      <c r="P10" s="112" t="s">
        <v>61</v>
      </c>
      <c r="Q10" s="118">
        <v>1568.4439375000002</v>
      </c>
      <c r="S10" s="112" t="s">
        <v>61</v>
      </c>
      <c r="T10" s="95">
        <v>70152.22</v>
      </c>
      <c r="V10" s="112" t="s">
        <v>61</v>
      </c>
      <c r="W10" s="96">
        <v>2923.0091666666667</v>
      </c>
      <c r="Y10" s="112" t="s">
        <v>61</v>
      </c>
      <c r="Z10" s="97">
        <v>1607.6550416666669</v>
      </c>
    </row>
    <row r="11" spans="1:26" x14ac:dyDescent="0.25">
      <c r="A11" s="112" t="s">
        <v>60</v>
      </c>
      <c r="B11" s="91">
        <v>68776.77</v>
      </c>
      <c r="C11" s="111"/>
      <c r="D11" s="112" t="s">
        <v>60</v>
      </c>
      <c r="E11" s="92">
        <f t="shared" si="0"/>
        <v>2865.69875</v>
      </c>
      <c r="F11" s="111"/>
      <c r="G11" s="112" t="s">
        <v>60</v>
      </c>
      <c r="H11" s="93">
        <f t="shared" si="1"/>
        <v>1576.1343125000001</v>
      </c>
      <c r="J11" s="112" t="s">
        <v>60</v>
      </c>
      <c r="K11" s="94">
        <v>70152.31</v>
      </c>
      <c r="M11" s="112" t="s">
        <v>60</v>
      </c>
      <c r="N11" s="92">
        <f t="shared" si="2"/>
        <v>2923.0129166666666</v>
      </c>
      <c r="P11" s="112" t="s">
        <v>60</v>
      </c>
      <c r="Q11" s="118">
        <v>1607.6571041666668</v>
      </c>
      <c r="S11" s="112" t="s">
        <v>60</v>
      </c>
      <c r="T11" s="95">
        <v>71906.11</v>
      </c>
      <c r="V11" s="112" t="s">
        <v>60</v>
      </c>
      <c r="W11" s="96">
        <v>2996.0879166666668</v>
      </c>
      <c r="Y11" s="112" t="s">
        <v>60</v>
      </c>
      <c r="Z11" s="97">
        <v>1647.8483541666669</v>
      </c>
    </row>
    <row r="12" spans="1:26" x14ac:dyDescent="0.25">
      <c r="A12" s="112" t="s">
        <v>62</v>
      </c>
      <c r="B12" s="91">
        <v>70454.09</v>
      </c>
      <c r="C12" s="111"/>
      <c r="D12" s="112" t="s">
        <v>62</v>
      </c>
      <c r="E12" s="92">
        <f t="shared" si="0"/>
        <v>2935.5870833333333</v>
      </c>
      <c r="F12" s="111"/>
      <c r="G12" s="112" t="s">
        <v>62</v>
      </c>
      <c r="H12" s="93">
        <f t="shared" si="1"/>
        <v>1614.5728958333334</v>
      </c>
      <c r="J12" s="112" t="s">
        <v>62</v>
      </c>
      <c r="K12" s="94">
        <v>71863.179999999993</v>
      </c>
      <c r="M12" s="112" t="s">
        <v>62</v>
      </c>
      <c r="N12" s="92">
        <f t="shared" si="2"/>
        <v>2994.2991666666662</v>
      </c>
      <c r="P12" s="112" t="s">
        <v>62</v>
      </c>
      <c r="Q12" s="118">
        <v>1646.8645416666666</v>
      </c>
      <c r="S12" s="112" t="s">
        <v>62</v>
      </c>
      <c r="T12" s="95">
        <v>73659.75</v>
      </c>
      <c r="V12" s="112" t="s">
        <v>62</v>
      </c>
      <c r="W12" s="96">
        <v>3069.15625</v>
      </c>
      <c r="Y12" s="112" t="s">
        <v>62</v>
      </c>
      <c r="Z12" s="97">
        <v>1688.0359375</v>
      </c>
    </row>
    <row r="13" spans="1:26" x14ac:dyDescent="0.25">
      <c r="A13" s="112" t="s">
        <v>63</v>
      </c>
      <c r="B13" s="91">
        <v>72215.39</v>
      </c>
      <c r="C13" s="111"/>
      <c r="D13" s="112" t="s">
        <v>63</v>
      </c>
      <c r="E13" s="92">
        <f t="shared" si="0"/>
        <v>3008.9745833333332</v>
      </c>
      <c r="F13" s="111"/>
      <c r="G13" s="112" t="s">
        <v>63</v>
      </c>
      <c r="H13" s="93">
        <f t="shared" si="1"/>
        <v>1654.9360208333333</v>
      </c>
      <c r="J13" s="112" t="s">
        <v>63</v>
      </c>
      <c r="K13" s="94">
        <v>73659.7</v>
      </c>
      <c r="M13" s="112" t="s">
        <v>63</v>
      </c>
      <c r="N13" s="92">
        <f t="shared" si="2"/>
        <v>3069.1541666666667</v>
      </c>
      <c r="P13" s="112" t="s">
        <v>63</v>
      </c>
      <c r="Q13" s="118">
        <v>1688.0347916666667</v>
      </c>
      <c r="S13" s="112" t="s">
        <v>63</v>
      </c>
      <c r="T13" s="95">
        <v>75501.19</v>
      </c>
      <c r="V13" s="112" t="s">
        <v>63</v>
      </c>
      <c r="W13" s="96">
        <v>3145.8829166666669</v>
      </c>
      <c r="Y13" s="112" t="s">
        <v>63</v>
      </c>
      <c r="Z13" s="97">
        <v>1730.2356041666669</v>
      </c>
    </row>
    <row r="14" spans="1:26" x14ac:dyDescent="0.25">
      <c r="A14" s="112" t="s">
        <v>64</v>
      </c>
      <c r="B14" s="98">
        <v>74020.759999999995</v>
      </c>
      <c r="C14" s="111"/>
      <c r="D14" s="112" t="s">
        <v>64</v>
      </c>
      <c r="E14" s="92">
        <f t="shared" si="0"/>
        <v>3084.1983333333333</v>
      </c>
      <c r="F14" s="111"/>
      <c r="G14" s="112" t="s">
        <v>64</v>
      </c>
      <c r="H14" s="93">
        <f t="shared" si="1"/>
        <v>1696.3090833333335</v>
      </c>
      <c r="J14" s="112" t="s">
        <v>64</v>
      </c>
      <c r="K14" s="99">
        <v>75501.179999999993</v>
      </c>
      <c r="M14" s="112" t="s">
        <v>64</v>
      </c>
      <c r="N14" s="92">
        <f t="shared" si="2"/>
        <v>3145.8824999999997</v>
      </c>
      <c r="P14" s="112" t="s">
        <v>64</v>
      </c>
      <c r="Q14" s="118">
        <v>1730.235375</v>
      </c>
      <c r="S14" s="112" t="s">
        <v>64</v>
      </c>
      <c r="T14" s="100">
        <v>77388.710000000006</v>
      </c>
      <c r="V14" s="112" t="s">
        <v>64</v>
      </c>
      <c r="W14" s="96">
        <v>3224.5295833333334</v>
      </c>
      <c r="Y14" s="112" t="s">
        <v>64</v>
      </c>
      <c r="Z14" s="97">
        <v>1773.4912708333336</v>
      </c>
    </row>
    <row r="15" spans="1:26" x14ac:dyDescent="0.25">
      <c r="A15" s="112" t="s">
        <v>65</v>
      </c>
      <c r="B15" s="91">
        <v>57962.9</v>
      </c>
      <c r="C15" s="111"/>
      <c r="D15" s="112" t="s">
        <v>65</v>
      </c>
      <c r="E15" s="92">
        <f t="shared" si="0"/>
        <v>2415.1208333333334</v>
      </c>
      <c r="F15" s="111"/>
      <c r="G15" s="112" t="s">
        <v>65</v>
      </c>
      <c r="H15" s="93">
        <f t="shared" si="1"/>
        <v>1328.3164583333335</v>
      </c>
      <c r="J15" s="112" t="s">
        <v>65</v>
      </c>
      <c r="K15" s="94">
        <v>59122.16</v>
      </c>
      <c r="M15" s="112" t="s">
        <v>65</v>
      </c>
      <c r="N15" s="92">
        <f t="shared" si="2"/>
        <v>2463.4233333333336</v>
      </c>
      <c r="P15" s="112" t="s">
        <v>65</v>
      </c>
      <c r="Q15" s="118">
        <v>1354.8828333333336</v>
      </c>
      <c r="S15" s="112" t="s">
        <v>65</v>
      </c>
      <c r="T15" s="95">
        <v>60600.21</v>
      </c>
      <c r="V15" s="112" t="s">
        <v>65</v>
      </c>
      <c r="W15" s="96">
        <v>2525.00875</v>
      </c>
      <c r="Y15" s="112" t="s">
        <v>65</v>
      </c>
      <c r="Z15" s="97">
        <v>1388.7548125000001</v>
      </c>
    </row>
    <row r="16" spans="1:26" x14ac:dyDescent="0.25">
      <c r="A16" s="112" t="s">
        <v>66</v>
      </c>
      <c r="B16" s="91">
        <v>60860.959999999999</v>
      </c>
      <c r="C16" s="111"/>
      <c r="D16" s="112" t="s">
        <v>66</v>
      </c>
      <c r="E16" s="92">
        <f t="shared" si="0"/>
        <v>2535.8733333333334</v>
      </c>
      <c r="F16" s="111"/>
      <c r="G16" s="112" t="s">
        <v>66</v>
      </c>
      <c r="H16" s="93">
        <f t="shared" si="1"/>
        <v>1394.7303333333334</v>
      </c>
      <c r="J16" s="112" t="s">
        <v>66</v>
      </c>
      <c r="K16" s="94">
        <v>62078.18</v>
      </c>
      <c r="M16" s="112" t="s">
        <v>66</v>
      </c>
      <c r="N16" s="92">
        <f t="shared" si="2"/>
        <v>2586.5908333333332</v>
      </c>
      <c r="P16" s="112" t="s">
        <v>66</v>
      </c>
      <c r="Q16" s="118">
        <v>1422.6249583333333</v>
      </c>
      <c r="S16" s="112" t="s">
        <v>66</v>
      </c>
      <c r="T16" s="95">
        <v>63630.14</v>
      </c>
      <c r="V16" s="112" t="s">
        <v>66</v>
      </c>
      <c r="W16" s="96">
        <v>2651.2558333333332</v>
      </c>
      <c r="Y16" s="112" t="s">
        <v>66</v>
      </c>
      <c r="Z16" s="97">
        <v>1458.1907083333333</v>
      </c>
    </row>
    <row r="17" spans="1:26" x14ac:dyDescent="0.25">
      <c r="A17" s="112" t="s">
        <v>67</v>
      </c>
      <c r="B17" s="91">
        <v>63903.9</v>
      </c>
      <c r="C17" s="111"/>
      <c r="D17" s="112" t="s">
        <v>67</v>
      </c>
      <c r="E17" s="92">
        <f t="shared" si="0"/>
        <v>2662.6624999999999</v>
      </c>
      <c r="F17" s="111"/>
      <c r="G17" s="112" t="s">
        <v>67</v>
      </c>
      <c r="H17" s="93">
        <f t="shared" si="1"/>
        <v>1464.464375</v>
      </c>
      <c r="J17" s="112" t="s">
        <v>67</v>
      </c>
      <c r="K17" s="94">
        <v>65181.98</v>
      </c>
      <c r="M17" s="112" t="s">
        <v>67</v>
      </c>
      <c r="N17" s="92">
        <f t="shared" si="2"/>
        <v>2715.9158333333335</v>
      </c>
      <c r="P17" s="112" t="s">
        <v>67</v>
      </c>
      <c r="Q17" s="118">
        <v>1493.7537083333336</v>
      </c>
      <c r="S17" s="112" t="s">
        <v>67</v>
      </c>
      <c r="T17" s="95">
        <v>66811.53</v>
      </c>
      <c r="V17" s="112" t="s">
        <v>67</v>
      </c>
      <c r="W17" s="96">
        <v>2783.8137499999998</v>
      </c>
      <c r="Y17" s="112" t="s">
        <v>67</v>
      </c>
      <c r="Z17" s="97">
        <v>1531.0975625000001</v>
      </c>
    </row>
    <row r="18" spans="1:26" x14ac:dyDescent="0.25">
      <c r="A18" s="112" t="s">
        <v>68</v>
      </c>
      <c r="B18" s="91">
        <v>67099.210000000006</v>
      </c>
      <c r="C18" s="111"/>
      <c r="D18" s="112" t="s">
        <v>68</v>
      </c>
      <c r="E18" s="92">
        <f t="shared" si="0"/>
        <v>2795.8004166666669</v>
      </c>
      <c r="F18" s="111"/>
      <c r="G18" s="112" t="s">
        <v>68</v>
      </c>
      <c r="H18" s="93">
        <f t="shared" si="1"/>
        <v>1537.690229166667</v>
      </c>
      <c r="J18" s="112" t="s">
        <v>68</v>
      </c>
      <c r="K18" s="94">
        <v>68441.19</v>
      </c>
      <c r="M18" s="112" t="s">
        <v>68</v>
      </c>
      <c r="N18" s="92">
        <f t="shared" si="2"/>
        <v>2851.7162499999999</v>
      </c>
      <c r="P18" s="112" t="s">
        <v>68</v>
      </c>
      <c r="Q18" s="118">
        <v>1568.4439375000002</v>
      </c>
      <c r="S18" s="112" t="s">
        <v>68</v>
      </c>
      <c r="T18" s="95">
        <v>70152.22</v>
      </c>
      <c r="V18" s="112" t="s">
        <v>68</v>
      </c>
      <c r="W18" s="96">
        <v>2923.0091666666667</v>
      </c>
      <c r="Y18" s="112" t="s">
        <v>68</v>
      </c>
      <c r="Z18" s="97">
        <v>1607.6550416666669</v>
      </c>
    </row>
    <row r="19" spans="1:26" x14ac:dyDescent="0.25">
      <c r="A19" s="112" t="s">
        <v>69</v>
      </c>
      <c r="B19" s="91">
        <v>70454.09</v>
      </c>
      <c r="C19" s="111"/>
      <c r="D19" s="112" t="s">
        <v>69</v>
      </c>
      <c r="E19" s="92">
        <f t="shared" si="0"/>
        <v>2935.5870833333333</v>
      </c>
      <c r="F19" s="111"/>
      <c r="G19" s="112" t="s">
        <v>69</v>
      </c>
      <c r="H19" s="93">
        <f t="shared" si="1"/>
        <v>1614.5728958333334</v>
      </c>
      <c r="J19" s="112" t="s">
        <v>69</v>
      </c>
      <c r="K19" s="94">
        <v>71863.179999999993</v>
      </c>
      <c r="M19" s="112" t="s">
        <v>69</v>
      </c>
      <c r="N19" s="92">
        <f t="shared" si="2"/>
        <v>2994.2991666666662</v>
      </c>
      <c r="P19" s="112" t="s">
        <v>69</v>
      </c>
      <c r="Q19" s="118">
        <v>1646.8645416666666</v>
      </c>
      <c r="S19" s="112" t="s">
        <v>69</v>
      </c>
      <c r="T19" s="95">
        <v>73659.75</v>
      </c>
      <c r="V19" s="112" t="s">
        <v>69</v>
      </c>
      <c r="W19" s="96">
        <v>3069.15625</v>
      </c>
      <c r="Y19" s="112" t="s">
        <v>69</v>
      </c>
      <c r="Z19" s="97">
        <v>1688.0359375</v>
      </c>
    </row>
    <row r="20" spans="1:26" x14ac:dyDescent="0.25">
      <c r="A20" s="112" t="s">
        <v>70</v>
      </c>
      <c r="B20" s="91">
        <v>72215.39</v>
      </c>
      <c r="C20" s="111"/>
      <c r="D20" s="112" t="s">
        <v>70</v>
      </c>
      <c r="E20" s="92">
        <f t="shared" si="0"/>
        <v>3008.9745833333332</v>
      </c>
      <c r="F20" s="111"/>
      <c r="G20" s="112" t="s">
        <v>70</v>
      </c>
      <c r="H20" s="93">
        <f t="shared" si="1"/>
        <v>1654.9360208333333</v>
      </c>
      <c r="J20" s="112" t="s">
        <v>70</v>
      </c>
      <c r="K20" s="94">
        <v>73659.7</v>
      </c>
      <c r="M20" s="112" t="s">
        <v>70</v>
      </c>
      <c r="N20" s="92">
        <f t="shared" si="2"/>
        <v>3069.1541666666667</v>
      </c>
      <c r="P20" s="112" t="s">
        <v>70</v>
      </c>
      <c r="Q20" s="118">
        <v>1688.0347916666667</v>
      </c>
      <c r="S20" s="112" t="s">
        <v>70</v>
      </c>
      <c r="T20" s="95">
        <v>75501.19</v>
      </c>
      <c r="V20" s="112" t="s">
        <v>70</v>
      </c>
      <c r="W20" s="96">
        <v>3145.8829166666669</v>
      </c>
      <c r="Y20" s="112" t="s">
        <v>70</v>
      </c>
      <c r="Z20" s="97">
        <v>1730.2356041666669</v>
      </c>
    </row>
    <row r="21" spans="1:26" x14ac:dyDescent="0.25">
      <c r="A21" s="112" t="s">
        <v>71</v>
      </c>
      <c r="B21" s="91">
        <v>73976.94</v>
      </c>
      <c r="C21" s="111"/>
      <c r="D21" s="112" t="s">
        <v>71</v>
      </c>
      <c r="E21" s="92">
        <f t="shared" si="0"/>
        <v>3082.3724999999999</v>
      </c>
      <c r="F21" s="111"/>
      <c r="G21" s="112" t="s">
        <v>71</v>
      </c>
      <c r="H21" s="93">
        <f t="shared" si="1"/>
        <v>1695.304875</v>
      </c>
      <c r="J21" s="112" t="s">
        <v>71</v>
      </c>
      <c r="K21" s="94">
        <v>75456.479999999996</v>
      </c>
      <c r="M21" s="112" t="s">
        <v>71</v>
      </c>
      <c r="N21" s="92">
        <f t="shared" si="2"/>
        <v>3144.02</v>
      </c>
      <c r="P21" s="112" t="s">
        <v>71</v>
      </c>
      <c r="Q21" s="118">
        <v>1729.2110000000002</v>
      </c>
      <c r="S21" s="112" t="s">
        <v>71</v>
      </c>
      <c r="T21" s="95">
        <v>77342.89</v>
      </c>
      <c r="V21" s="112" t="s">
        <v>71</v>
      </c>
      <c r="W21" s="96">
        <v>3222.6204166666666</v>
      </c>
      <c r="Y21" s="112" t="s">
        <v>71</v>
      </c>
      <c r="Z21" s="97">
        <v>1772.4412291666667</v>
      </c>
    </row>
    <row r="22" spans="1:26" x14ac:dyDescent="0.25">
      <c r="A22" s="112" t="s">
        <v>72</v>
      </c>
      <c r="B22" s="91">
        <v>75826.490000000005</v>
      </c>
      <c r="C22" s="111"/>
      <c r="D22" s="112" t="s">
        <v>72</v>
      </c>
      <c r="E22" s="92">
        <f t="shared" si="0"/>
        <v>3159.4370833333337</v>
      </c>
      <c r="F22" s="111"/>
      <c r="G22" s="112" t="s">
        <v>72</v>
      </c>
      <c r="H22" s="93">
        <f t="shared" si="1"/>
        <v>1737.6903958333337</v>
      </c>
      <c r="J22" s="112" t="s">
        <v>72</v>
      </c>
      <c r="K22" s="94">
        <v>77343.02</v>
      </c>
      <c r="M22" s="112" t="s">
        <v>72</v>
      </c>
      <c r="N22" s="92">
        <f t="shared" si="2"/>
        <v>3222.6258333333335</v>
      </c>
      <c r="P22" s="112" t="s">
        <v>72</v>
      </c>
      <c r="Q22" s="118">
        <v>1772.4442083333336</v>
      </c>
      <c r="S22" s="112" t="s">
        <v>72</v>
      </c>
      <c r="T22" s="95">
        <v>79276.59</v>
      </c>
      <c r="V22" s="112" t="s">
        <v>72</v>
      </c>
      <c r="W22" s="96">
        <v>3303.1912499999999</v>
      </c>
      <c r="Y22" s="112" t="s">
        <v>72</v>
      </c>
      <c r="Z22" s="97">
        <v>1816.7551875000001</v>
      </c>
    </row>
    <row r="23" spans="1:26" x14ac:dyDescent="0.25">
      <c r="A23" s="112" t="s">
        <v>59</v>
      </c>
      <c r="B23" s="91">
        <v>77675.72</v>
      </c>
      <c r="C23" s="111"/>
      <c r="D23" s="112" t="s">
        <v>59</v>
      </c>
      <c r="E23" s="92">
        <f t="shared" si="0"/>
        <v>3236.4883333333332</v>
      </c>
      <c r="F23" s="111"/>
      <c r="G23" s="112" t="s">
        <v>59</v>
      </c>
      <c r="H23" s="93">
        <f t="shared" si="1"/>
        <v>1780.0685833333334</v>
      </c>
      <c r="J23" s="112" t="s">
        <v>59</v>
      </c>
      <c r="K23" s="94">
        <v>79229.23</v>
      </c>
      <c r="M23" s="112" t="s">
        <v>59</v>
      </c>
      <c r="N23" s="92">
        <f t="shared" si="2"/>
        <v>3301.2179166666665</v>
      </c>
      <c r="P23" s="112" t="s">
        <v>59</v>
      </c>
      <c r="Q23" s="118">
        <v>1815.6698541666667</v>
      </c>
      <c r="S23" s="112" t="s">
        <v>59</v>
      </c>
      <c r="T23" s="95">
        <v>81209.960000000006</v>
      </c>
      <c r="V23" s="112" t="s">
        <v>59</v>
      </c>
      <c r="W23" s="96">
        <v>3383.7483333333334</v>
      </c>
      <c r="Y23" s="112" t="s">
        <v>59</v>
      </c>
      <c r="Z23" s="97">
        <v>1861.0615833333336</v>
      </c>
    </row>
    <row r="24" spans="1:26" x14ac:dyDescent="0.25">
      <c r="A24" s="112" t="s">
        <v>73</v>
      </c>
      <c r="B24" s="91">
        <v>79617.539999999994</v>
      </c>
      <c r="C24" s="111"/>
      <c r="D24" s="112" t="s">
        <v>73</v>
      </c>
      <c r="E24" s="92">
        <f t="shared" si="0"/>
        <v>3317.3974999999996</v>
      </c>
      <c r="F24" s="111"/>
      <c r="G24" s="112" t="s">
        <v>73</v>
      </c>
      <c r="H24" s="93">
        <f t="shared" si="1"/>
        <v>1824.5686249999999</v>
      </c>
      <c r="J24" s="112" t="s">
        <v>73</v>
      </c>
      <c r="K24" s="94">
        <v>81209.89</v>
      </c>
      <c r="M24" s="112" t="s">
        <v>73</v>
      </c>
      <c r="N24" s="92">
        <f t="shared" si="2"/>
        <v>3383.7454166666666</v>
      </c>
      <c r="P24" s="112" t="s">
        <v>73</v>
      </c>
      <c r="Q24" s="118">
        <v>1861.0599791666668</v>
      </c>
      <c r="S24" s="112" t="s">
        <v>73</v>
      </c>
      <c r="T24" s="95">
        <v>83240.14</v>
      </c>
      <c r="V24" s="112" t="s">
        <v>73</v>
      </c>
      <c r="W24" s="96">
        <v>3468.3391666666666</v>
      </c>
      <c r="Y24" s="112" t="s">
        <v>73</v>
      </c>
      <c r="Z24" s="97">
        <v>1907.5865416666668</v>
      </c>
    </row>
    <row r="25" spans="1:26" x14ac:dyDescent="0.25">
      <c r="A25" s="112" t="s">
        <v>74</v>
      </c>
      <c r="B25" s="91">
        <v>81559.600000000006</v>
      </c>
      <c r="C25" s="111"/>
      <c r="D25" s="112" t="s">
        <v>74</v>
      </c>
      <c r="E25" s="92">
        <f t="shared" si="0"/>
        <v>3398.3166666666671</v>
      </c>
      <c r="F25" s="111"/>
      <c r="G25" s="112" t="s">
        <v>74</v>
      </c>
      <c r="H25" s="93">
        <f t="shared" si="1"/>
        <v>1869.074166666667</v>
      </c>
      <c r="J25" s="112" t="s">
        <v>74</v>
      </c>
      <c r="K25" s="94">
        <v>83190.789999999994</v>
      </c>
      <c r="M25" s="112" t="s">
        <v>74</v>
      </c>
      <c r="N25" s="92">
        <f t="shared" si="2"/>
        <v>3466.2829166666666</v>
      </c>
      <c r="P25" s="112" t="s">
        <v>74</v>
      </c>
      <c r="Q25" s="118">
        <v>1906.4556041666667</v>
      </c>
      <c r="S25" s="112" t="s">
        <v>74</v>
      </c>
      <c r="T25" s="95">
        <v>85270.56</v>
      </c>
      <c r="V25" s="112" t="s">
        <v>74</v>
      </c>
      <c r="W25" s="96">
        <v>3552.94</v>
      </c>
      <c r="Y25" s="112" t="s">
        <v>74</v>
      </c>
      <c r="Z25" s="97">
        <v>1954.1170000000002</v>
      </c>
    </row>
    <row r="26" spans="1:26" x14ac:dyDescent="0.25">
      <c r="A26" s="112" t="s">
        <v>75</v>
      </c>
      <c r="B26" s="91">
        <v>83598.53</v>
      </c>
      <c r="C26" s="111"/>
      <c r="D26" s="112" t="s">
        <v>75</v>
      </c>
      <c r="E26" s="92">
        <f t="shared" si="0"/>
        <v>3483.2720833333333</v>
      </c>
      <c r="F26" s="111"/>
      <c r="G26" s="112" t="s">
        <v>75</v>
      </c>
      <c r="H26" s="93">
        <f t="shared" si="1"/>
        <v>1915.7996458333334</v>
      </c>
      <c r="J26" s="112" t="s">
        <v>75</v>
      </c>
      <c r="K26" s="94">
        <v>85270.5</v>
      </c>
      <c r="M26" s="112" t="s">
        <v>75</v>
      </c>
      <c r="N26" s="92">
        <f t="shared" si="2"/>
        <v>3552.9375</v>
      </c>
      <c r="P26" s="112" t="s">
        <v>75</v>
      </c>
      <c r="Q26" s="118">
        <v>1954.1156250000001</v>
      </c>
      <c r="S26" s="112" t="s">
        <v>75</v>
      </c>
      <c r="T26" s="95">
        <v>87402.26</v>
      </c>
      <c r="V26" s="112" t="s">
        <v>75</v>
      </c>
      <c r="W26" s="96">
        <v>3641.7608333333333</v>
      </c>
      <c r="Y26" s="112" t="s">
        <v>75</v>
      </c>
      <c r="Z26" s="97">
        <v>2002.9684583333335</v>
      </c>
    </row>
    <row r="27" spans="1:26" x14ac:dyDescent="0.25">
      <c r="A27" s="112" t="s">
        <v>76</v>
      </c>
      <c r="B27" s="98">
        <v>85688.47</v>
      </c>
      <c r="C27" s="111"/>
      <c r="D27" s="112" t="s">
        <v>76</v>
      </c>
      <c r="E27" s="92">
        <f t="shared" si="0"/>
        <v>3570.3529166666667</v>
      </c>
      <c r="F27" s="111"/>
      <c r="G27" s="112" t="s">
        <v>76</v>
      </c>
      <c r="H27" s="93">
        <f t="shared" si="1"/>
        <v>1963.6941041666669</v>
      </c>
      <c r="J27" s="112" t="s">
        <v>76</v>
      </c>
      <c r="K27" s="99">
        <v>87402.240000000005</v>
      </c>
      <c r="M27" s="112" t="s">
        <v>76</v>
      </c>
      <c r="N27" s="92">
        <f t="shared" si="2"/>
        <v>3641.76</v>
      </c>
      <c r="P27" s="112" t="s">
        <v>76</v>
      </c>
      <c r="Q27" s="118">
        <v>2002.9680000000003</v>
      </c>
      <c r="S27" s="112" t="s">
        <v>76</v>
      </c>
      <c r="T27" s="100">
        <v>89587.3</v>
      </c>
      <c r="V27" s="112" t="s">
        <v>76</v>
      </c>
      <c r="W27" s="96">
        <v>3732.8041666666668</v>
      </c>
      <c r="Y27" s="112" t="s">
        <v>76</v>
      </c>
      <c r="Z27" s="97">
        <v>2053.0422916666671</v>
      </c>
    </row>
    <row r="28" spans="1:26" x14ac:dyDescent="0.25">
      <c r="A28" s="112" t="s">
        <v>77</v>
      </c>
      <c r="B28" s="91">
        <v>67099.210000000006</v>
      </c>
      <c r="C28" s="111"/>
      <c r="D28" s="112" t="s">
        <v>77</v>
      </c>
      <c r="E28" s="92">
        <f t="shared" si="0"/>
        <v>2795.8004166666669</v>
      </c>
      <c r="F28" s="111"/>
      <c r="G28" s="112" t="s">
        <v>77</v>
      </c>
      <c r="H28" s="93">
        <f t="shared" si="1"/>
        <v>1537.690229166667</v>
      </c>
      <c r="J28" s="112" t="s">
        <v>77</v>
      </c>
      <c r="K28" s="94">
        <v>68441.19</v>
      </c>
      <c r="M28" s="112" t="s">
        <v>77</v>
      </c>
      <c r="N28" s="92">
        <f t="shared" si="2"/>
        <v>2851.7162499999999</v>
      </c>
      <c r="P28" s="112" t="s">
        <v>77</v>
      </c>
      <c r="Q28" s="118">
        <v>1568.4439375000002</v>
      </c>
      <c r="S28" s="112" t="s">
        <v>77</v>
      </c>
      <c r="T28" s="95">
        <v>70152.22</v>
      </c>
      <c r="V28" s="112" t="s">
        <v>77</v>
      </c>
      <c r="W28" s="96">
        <v>2923.0091666666667</v>
      </c>
      <c r="Y28" s="112" t="s">
        <v>77</v>
      </c>
      <c r="Z28" s="97">
        <v>1607.6550416666669</v>
      </c>
    </row>
    <row r="29" spans="1:26" x14ac:dyDescent="0.25">
      <c r="A29" s="112" t="s">
        <v>78</v>
      </c>
      <c r="B29" s="91">
        <v>70454.09</v>
      </c>
      <c r="C29" s="111"/>
      <c r="D29" s="112" t="s">
        <v>78</v>
      </c>
      <c r="E29" s="92">
        <f t="shared" si="0"/>
        <v>2935.5870833333333</v>
      </c>
      <c r="F29" s="111"/>
      <c r="G29" s="112" t="s">
        <v>78</v>
      </c>
      <c r="H29" s="93">
        <f t="shared" si="1"/>
        <v>1614.5728958333334</v>
      </c>
      <c r="J29" s="112" t="s">
        <v>78</v>
      </c>
      <c r="K29" s="94">
        <v>71863.17</v>
      </c>
      <c r="M29" s="112" t="s">
        <v>78</v>
      </c>
      <c r="N29" s="92">
        <f t="shared" si="2"/>
        <v>2994.2987499999999</v>
      </c>
      <c r="P29" s="112" t="s">
        <v>78</v>
      </c>
      <c r="Q29" s="118">
        <v>1646.8643125000001</v>
      </c>
      <c r="S29" s="112" t="s">
        <v>78</v>
      </c>
      <c r="T29" s="95">
        <v>73659.75</v>
      </c>
      <c r="V29" s="112" t="s">
        <v>78</v>
      </c>
      <c r="W29" s="96">
        <v>3069.15625</v>
      </c>
      <c r="Y29" s="112" t="s">
        <v>78</v>
      </c>
      <c r="Z29" s="97">
        <v>1688.0359375</v>
      </c>
    </row>
    <row r="30" spans="1:26" x14ac:dyDescent="0.25">
      <c r="A30" s="112" t="s">
        <v>79</v>
      </c>
      <c r="B30" s="91">
        <v>73976.94</v>
      </c>
      <c r="C30" s="111"/>
      <c r="D30" s="112" t="s">
        <v>79</v>
      </c>
      <c r="E30" s="92">
        <f t="shared" si="0"/>
        <v>3082.3724999999999</v>
      </c>
      <c r="F30" s="111"/>
      <c r="G30" s="112" t="s">
        <v>79</v>
      </c>
      <c r="H30" s="93">
        <f t="shared" si="1"/>
        <v>1695.304875</v>
      </c>
      <c r="J30" s="112" t="s">
        <v>79</v>
      </c>
      <c r="K30" s="94">
        <v>75456.479999999996</v>
      </c>
      <c r="M30" s="112" t="s">
        <v>79</v>
      </c>
      <c r="N30" s="92">
        <f t="shared" si="2"/>
        <v>3144.02</v>
      </c>
      <c r="P30" s="112" t="s">
        <v>79</v>
      </c>
      <c r="Q30" s="118">
        <v>1729.2110000000002</v>
      </c>
      <c r="S30" s="112" t="s">
        <v>79</v>
      </c>
      <c r="T30" s="95">
        <v>77342.89</v>
      </c>
      <c r="V30" s="112" t="s">
        <v>79</v>
      </c>
      <c r="W30" s="96">
        <v>3222.6204166666666</v>
      </c>
      <c r="Y30" s="112" t="s">
        <v>79</v>
      </c>
      <c r="Z30" s="97">
        <v>1772.4412291666667</v>
      </c>
    </row>
    <row r="31" spans="1:26" x14ac:dyDescent="0.25">
      <c r="A31" s="112" t="s">
        <v>80</v>
      </c>
      <c r="B31" s="91">
        <v>77675.72</v>
      </c>
      <c r="C31" s="111"/>
      <c r="D31" s="112" t="s">
        <v>80</v>
      </c>
      <c r="E31" s="92">
        <f t="shared" si="0"/>
        <v>3236.4883333333332</v>
      </c>
      <c r="F31" s="111"/>
      <c r="G31" s="112" t="s">
        <v>80</v>
      </c>
      <c r="H31" s="93">
        <f t="shared" si="1"/>
        <v>1780.0685833333334</v>
      </c>
      <c r="J31" s="112" t="s">
        <v>80</v>
      </c>
      <c r="K31" s="94">
        <v>79229.23</v>
      </c>
      <c r="M31" s="112" t="s">
        <v>80</v>
      </c>
      <c r="N31" s="92">
        <f t="shared" si="2"/>
        <v>3301.2179166666665</v>
      </c>
      <c r="P31" s="112" t="s">
        <v>80</v>
      </c>
      <c r="Q31" s="118">
        <v>1815.6698541666667</v>
      </c>
      <c r="S31" s="112" t="s">
        <v>80</v>
      </c>
      <c r="T31" s="95">
        <v>81209.960000000006</v>
      </c>
      <c r="V31" s="112" t="s">
        <v>80</v>
      </c>
      <c r="W31" s="96">
        <v>3383.7483333333334</v>
      </c>
      <c r="Y31" s="112" t="s">
        <v>80</v>
      </c>
      <c r="Z31" s="97">
        <v>1861.0615833333336</v>
      </c>
    </row>
    <row r="32" spans="1:26" x14ac:dyDescent="0.25">
      <c r="A32" s="112" t="s">
        <v>81</v>
      </c>
      <c r="B32" s="91">
        <v>81559.600000000006</v>
      </c>
      <c r="C32" s="111"/>
      <c r="D32" s="112" t="s">
        <v>81</v>
      </c>
      <c r="E32" s="92">
        <f t="shared" si="0"/>
        <v>3398.3166666666671</v>
      </c>
      <c r="F32" s="111"/>
      <c r="G32" s="112" t="s">
        <v>81</v>
      </c>
      <c r="H32" s="93">
        <f t="shared" si="1"/>
        <v>1869.074166666667</v>
      </c>
      <c r="J32" s="112" t="s">
        <v>81</v>
      </c>
      <c r="K32" s="94">
        <v>83190.789999999994</v>
      </c>
      <c r="M32" s="112" t="s">
        <v>81</v>
      </c>
      <c r="N32" s="92">
        <f t="shared" si="2"/>
        <v>3466.2829166666666</v>
      </c>
      <c r="P32" s="112" t="s">
        <v>81</v>
      </c>
      <c r="Q32" s="118">
        <v>1906.4556041666667</v>
      </c>
      <c r="S32" s="112" t="s">
        <v>81</v>
      </c>
      <c r="T32" s="95">
        <v>85270.56</v>
      </c>
      <c r="V32" s="112" t="s">
        <v>81</v>
      </c>
      <c r="W32" s="96">
        <v>3552.94</v>
      </c>
      <c r="Y32" s="112" t="s">
        <v>81</v>
      </c>
      <c r="Z32" s="97">
        <v>1954.1170000000002</v>
      </c>
    </row>
    <row r="33" spans="1:26" x14ac:dyDescent="0.25">
      <c r="A33" s="112" t="s">
        <v>82</v>
      </c>
      <c r="B33" s="91">
        <v>83598.53</v>
      </c>
      <c r="C33" s="111"/>
      <c r="D33" s="112" t="s">
        <v>82</v>
      </c>
      <c r="E33" s="92">
        <f t="shared" si="0"/>
        <v>3483.2720833333333</v>
      </c>
      <c r="F33" s="111"/>
      <c r="G33" s="112" t="s">
        <v>82</v>
      </c>
      <c r="H33" s="93">
        <f t="shared" si="1"/>
        <v>1915.7996458333334</v>
      </c>
      <c r="J33" s="112" t="s">
        <v>82</v>
      </c>
      <c r="K33" s="94">
        <v>85270.5</v>
      </c>
      <c r="M33" s="112" t="s">
        <v>82</v>
      </c>
      <c r="N33" s="92">
        <f t="shared" si="2"/>
        <v>3552.9375</v>
      </c>
      <c r="P33" s="112" t="s">
        <v>82</v>
      </c>
      <c r="Q33" s="118">
        <v>1954.1156250000001</v>
      </c>
      <c r="S33" s="112" t="s">
        <v>82</v>
      </c>
      <c r="T33" s="95">
        <v>87402.26</v>
      </c>
      <c r="V33" s="112" t="s">
        <v>82</v>
      </c>
      <c r="W33" s="96">
        <v>3641.7608333333333</v>
      </c>
      <c r="Y33" s="112" t="s">
        <v>82</v>
      </c>
      <c r="Z33" s="97">
        <v>2002.9684583333335</v>
      </c>
    </row>
    <row r="34" spans="1:26" x14ac:dyDescent="0.25">
      <c r="A34" s="112" t="s">
        <v>83</v>
      </c>
      <c r="B34" s="91">
        <v>85637.7</v>
      </c>
      <c r="C34" s="111"/>
      <c r="D34" s="112" t="s">
        <v>83</v>
      </c>
      <c r="E34" s="92">
        <f t="shared" ref="E34:E53" si="3">B34/24</f>
        <v>3568.2374999999997</v>
      </c>
      <c r="F34" s="111"/>
      <c r="G34" s="112" t="s">
        <v>83</v>
      </c>
      <c r="H34" s="93">
        <f t="shared" ref="H34:H53" si="4">E34*0.55</f>
        <v>1962.5306250000001</v>
      </c>
      <c r="J34" s="112" t="s">
        <v>83</v>
      </c>
      <c r="K34" s="94">
        <v>87350.46</v>
      </c>
      <c r="M34" s="112" t="s">
        <v>83</v>
      </c>
      <c r="N34" s="92">
        <f t="shared" ref="N34:N53" si="5">K34/24</f>
        <v>3639.6025000000004</v>
      </c>
      <c r="P34" s="112" t="s">
        <v>83</v>
      </c>
      <c r="Q34" s="118">
        <v>2001.7813750000005</v>
      </c>
      <c r="S34" s="112" t="s">
        <v>83</v>
      </c>
      <c r="T34" s="95">
        <v>89534.22</v>
      </c>
      <c r="V34" s="112" t="s">
        <v>83</v>
      </c>
      <c r="W34" s="96">
        <v>3730.5925000000002</v>
      </c>
      <c r="Y34" s="112" t="s">
        <v>83</v>
      </c>
      <c r="Z34" s="97">
        <v>2051.8258750000005</v>
      </c>
    </row>
    <row r="35" spans="1:26" x14ac:dyDescent="0.25">
      <c r="A35" s="112" t="s">
        <v>84</v>
      </c>
      <c r="B35" s="91">
        <v>87778.53</v>
      </c>
      <c r="C35" s="111"/>
      <c r="D35" s="112" t="s">
        <v>84</v>
      </c>
      <c r="E35" s="92">
        <f t="shared" si="3"/>
        <v>3657.4387499999998</v>
      </c>
      <c r="F35" s="111"/>
      <c r="G35" s="112" t="s">
        <v>84</v>
      </c>
      <c r="H35" s="93">
        <f t="shared" si="4"/>
        <v>2011.5913125</v>
      </c>
      <c r="J35" s="112" t="s">
        <v>84</v>
      </c>
      <c r="K35" s="94">
        <v>89534.1</v>
      </c>
      <c r="M35" s="112" t="s">
        <v>84</v>
      </c>
      <c r="N35" s="92">
        <f t="shared" si="5"/>
        <v>3730.5875000000001</v>
      </c>
      <c r="P35" s="112" t="s">
        <v>84</v>
      </c>
      <c r="Q35" s="118">
        <v>2051.8231250000003</v>
      </c>
      <c r="S35" s="112" t="s">
        <v>84</v>
      </c>
      <c r="T35" s="95">
        <v>91772.45</v>
      </c>
      <c r="V35" s="112" t="s">
        <v>84</v>
      </c>
      <c r="W35" s="96">
        <v>3823.8520833333332</v>
      </c>
      <c r="Y35" s="112" t="s">
        <v>84</v>
      </c>
      <c r="Z35" s="97">
        <v>2103.1186458333336</v>
      </c>
    </row>
    <row r="36" spans="1:26" x14ac:dyDescent="0.25">
      <c r="A36" s="112" t="s">
        <v>85</v>
      </c>
      <c r="B36" s="91">
        <v>89919.64</v>
      </c>
      <c r="C36" s="111"/>
      <c r="D36" s="112" t="s">
        <v>85</v>
      </c>
      <c r="E36" s="92">
        <f t="shared" si="3"/>
        <v>3746.6516666666666</v>
      </c>
      <c r="F36" s="111"/>
      <c r="G36" s="112" t="s">
        <v>85</v>
      </c>
      <c r="H36" s="93">
        <f t="shared" si="4"/>
        <v>2060.6584166666667</v>
      </c>
      <c r="J36" s="112" t="s">
        <v>85</v>
      </c>
      <c r="K36" s="94">
        <v>91718.04</v>
      </c>
      <c r="M36" s="112" t="s">
        <v>85</v>
      </c>
      <c r="N36" s="92">
        <f t="shared" si="5"/>
        <v>3821.5849999999996</v>
      </c>
      <c r="P36" s="112" t="s">
        <v>85</v>
      </c>
      <c r="Q36" s="118">
        <v>2101.8717499999998</v>
      </c>
      <c r="S36" s="112" t="s">
        <v>85</v>
      </c>
      <c r="T36" s="95">
        <v>94010.99</v>
      </c>
      <c r="V36" s="112" t="s">
        <v>85</v>
      </c>
      <c r="W36" s="96">
        <v>3917.1245833333337</v>
      </c>
      <c r="Y36" s="112" t="s">
        <v>85</v>
      </c>
      <c r="Z36" s="97">
        <v>2154.4185208333338</v>
      </c>
    </row>
    <row r="37" spans="1:26" x14ac:dyDescent="0.25">
      <c r="A37" s="112" t="s">
        <v>86</v>
      </c>
      <c r="B37" s="91">
        <v>92167.51</v>
      </c>
      <c r="C37" s="111"/>
      <c r="D37" s="112" t="s">
        <v>86</v>
      </c>
      <c r="E37" s="92">
        <f t="shared" si="3"/>
        <v>3840.3129166666663</v>
      </c>
      <c r="F37" s="111"/>
      <c r="G37" s="112" t="s">
        <v>86</v>
      </c>
      <c r="H37" s="93">
        <f t="shared" si="4"/>
        <v>2112.1721041666665</v>
      </c>
      <c r="J37" s="112" t="s">
        <v>86</v>
      </c>
      <c r="K37" s="94">
        <v>94010.86</v>
      </c>
      <c r="M37" s="112" t="s">
        <v>86</v>
      </c>
      <c r="N37" s="92">
        <f t="shared" si="5"/>
        <v>3917.1191666666668</v>
      </c>
      <c r="P37" s="112" t="s">
        <v>86</v>
      </c>
      <c r="Q37" s="118">
        <v>2154.4155416666667</v>
      </c>
      <c r="S37" s="112" t="s">
        <v>86</v>
      </c>
      <c r="T37" s="95">
        <v>96361.13</v>
      </c>
      <c r="V37" s="112" t="s">
        <v>86</v>
      </c>
      <c r="W37" s="96">
        <v>4015.0470833333334</v>
      </c>
      <c r="Y37" s="112" t="s">
        <v>86</v>
      </c>
      <c r="Z37" s="97">
        <v>2208.2758958333334</v>
      </c>
    </row>
    <row r="38" spans="1:26" x14ac:dyDescent="0.25">
      <c r="A38" s="112" t="s">
        <v>87</v>
      </c>
      <c r="B38" s="91">
        <v>94415.66</v>
      </c>
      <c r="C38" s="111"/>
      <c r="D38" s="112" t="s">
        <v>87</v>
      </c>
      <c r="E38" s="92">
        <f t="shared" si="3"/>
        <v>3933.9858333333336</v>
      </c>
      <c r="F38" s="111"/>
      <c r="G38" s="112" t="s">
        <v>87</v>
      </c>
      <c r="H38" s="93">
        <f t="shared" si="4"/>
        <v>2163.6922083333338</v>
      </c>
      <c r="J38" s="112" t="s">
        <v>87</v>
      </c>
      <c r="K38" s="94">
        <v>96303.97</v>
      </c>
      <c r="M38" s="112" t="s">
        <v>87</v>
      </c>
      <c r="N38" s="92">
        <f t="shared" si="5"/>
        <v>4012.6654166666667</v>
      </c>
      <c r="P38" s="112" t="s">
        <v>87</v>
      </c>
      <c r="Q38" s="118">
        <v>2206.9659791666668</v>
      </c>
      <c r="S38" s="112" t="s">
        <v>87</v>
      </c>
      <c r="T38" s="95">
        <v>98711.57</v>
      </c>
      <c r="V38" s="112" t="s">
        <v>87</v>
      </c>
      <c r="W38" s="96">
        <v>4112.9820833333333</v>
      </c>
      <c r="Y38" s="112" t="s">
        <v>87</v>
      </c>
      <c r="Z38" s="97">
        <v>2262.1401458333335</v>
      </c>
    </row>
    <row r="39" spans="1:26" x14ac:dyDescent="0.25">
      <c r="A39" s="112" t="s">
        <v>88</v>
      </c>
      <c r="B39" s="91">
        <v>96775.91</v>
      </c>
      <c r="C39" s="111"/>
      <c r="D39" s="112" t="s">
        <v>88</v>
      </c>
      <c r="E39" s="92">
        <f t="shared" si="3"/>
        <v>4032.3295833333336</v>
      </c>
      <c r="F39" s="111"/>
      <c r="G39" s="112" t="s">
        <v>88</v>
      </c>
      <c r="H39" s="93">
        <f t="shared" si="4"/>
        <v>2217.7812708333336</v>
      </c>
      <c r="J39" s="112" t="s">
        <v>88</v>
      </c>
      <c r="K39" s="94">
        <v>98711.43</v>
      </c>
      <c r="M39" s="112" t="s">
        <v>88</v>
      </c>
      <c r="N39" s="92">
        <f t="shared" si="5"/>
        <v>4112.9762499999997</v>
      </c>
      <c r="P39" s="112" t="s">
        <v>88</v>
      </c>
      <c r="Q39" s="118">
        <v>2262.1369374999999</v>
      </c>
      <c r="S39" s="112" t="s">
        <v>88</v>
      </c>
      <c r="T39" s="95">
        <v>101179.21</v>
      </c>
      <c r="V39" s="112" t="s">
        <v>88</v>
      </c>
      <c r="W39" s="96">
        <v>4215.8004166666669</v>
      </c>
      <c r="Y39" s="112" t="s">
        <v>88</v>
      </c>
      <c r="Z39" s="97">
        <v>2318.690229166667</v>
      </c>
    </row>
    <row r="40" spans="1:26" x14ac:dyDescent="0.25">
      <c r="A40" s="112" t="s">
        <v>89</v>
      </c>
      <c r="B40" s="98">
        <v>99195.31</v>
      </c>
      <c r="C40" s="111"/>
      <c r="D40" s="112" t="s">
        <v>89</v>
      </c>
      <c r="E40" s="92">
        <f t="shared" si="3"/>
        <v>4133.1379166666666</v>
      </c>
      <c r="F40" s="111"/>
      <c r="G40" s="112" t="s">
        <v>89</v>
      </c>
      <c r="H40" s="93">
        <f t="shared" si="4"/>
        <v>2273.225854166667</v>
      </c>
      <c r="J40" s="112" t="s">
        <v>89</v>
      </c>
      <c r="K40" s="99">
        <v>101179.21</v>
      </c>
      <c r="M40" s="112" t="s">
        <v>89</v>
      </c>
      <c r="N40" s="92">
        <f t="shared" si="5"/>
        <v>4215.8004166666669</v>
      </c>
      <c r="P40" s="112" t="s">
        <v>89</v>
      </c>
      <c r="Q40" s="118">
        <v>2318.690229166667</v>
      </c>
      <c r="S40" s="112" t="s">
        <v>89</v>
      </c>
      <c r="T40" s="100">
        <v>103708.69</v>
      </c>
      <c r="V40" s="112" t="s">
        <v>89</v>
      </c>
      <c r="W40" s="96">
        <v>4321.1954166666665</v>
      </c>
      <c r="Y40" s="112" t="s">
        <v>89</v>
      </c>
      <c r="Z40" s="97">
        <v>2376.6574791666667</v>
      </c>
    </row>
    <row r="41" spans="1:26" x14ac:dyDescent="0.25">
      <c r="A41" s="112" t="s">
        <v>90</v>
      </c>
      <c r="B41" s="101">
        <v>81559.600000000006</v>
      </c>
      <c r="C41" s="111"/>
      <c r="D41" s="112" t="s">
        <v>90</v>
      </c>
      <c r="E41" s="92">
        <f t="shared" si="3"/>
        <v>3398.3166666666671</v>
      </c>
      <c r="F41" s="111"/>
      <c r="G41" s="112" t="s">
        <v>90</v>
      </c>
      <c r="H41" s="93">
        <f t="shared" si="4"/>
        <v>1869.074166666667</v>
      </c>
      <c r="J41" s="112" t="s">
        <v>90</v>
      </c>
      <c r="K41" s="102">
        <v>83190.8</v>
      </c>
      <c r="M41" s="112" t="s">
        <v>90</v>
      </c>
      <c r="N41" s="92">
        <f t="shared" si="5"/>
        <v>3466.2833333333333</v>
      </c>
      <c r="P41" s="112" t="s">
        <v>90</v>
      </c>
      <c r="Q41" s="118">
        <v>1906.4558333333334</v>
      </c>
      <c r="S41" s="112" t="s">
        <v>90</v>
      </c>
      <c r="T41" s="103">
        <v>85270.57</v>
      </c>
      <c r="V41" s="112" t="s">
        <v>90</v>
      </c>
      <c r="W41" s="96">
        <v>3552.9404166666668</v>
      </c>
      <c r="Y41" s="112" t="s">
        <v>90</v>
      </c>
      <c r="Z41" s="97">
        <v>1954.1172291666669</v>
      </c>
    </row>
    <row r="42" spans="1:26" x14ac:dyDescent="0.25">
      <c r="A42" s="112" t="s">
        <v>91</v>
      </c>
      <c r="B42" s="101">
        <v>85637.7</v>
      </c>
      <c r="C42" s="111"/>
      <c r="D42" s="112" t="s">
        <v>91</v>
      </c>
      <c r="E42" s="92">
        <f t="shared" si="3"/>
        <v>3568.2374999999997</v>
      </c>
      <c r="F42" s="111"/>
      <c r="G42" s="112" t="s">
        <v>91</v>
      </c>
      <c r="H42" s="93">
        <f t="shared" si="4"/>
        <v>1962.5306250000001</v>
      </c>
      <c r="J42" s="112" t="s">
        <v>91</v>
      </c>
      <c r="K42" s="102">
        <v>87350.45</v>
      </c>
      <c r="M42" s="112" t="s">
        <v>91</v>
      </c>
      <c r="N42" s="92">
        <f t="shared" si="5"/>
        <v>3639.6020833333332</v>
      </c>
      <c r="P42" s="112" t="s">
        <v>91</v>
      </c>
      <c r="Q42" s="118">
        <v>2001.7811458333335</v>
      </c>
      <c r="S42" s="112" t="s">
        <v>91</v>
      </c>
      <c r="T42" s="103">
        <v>89534.21</v>
      </c>
      <c r="V42" s="112" t="s">
        <v>91</v>
      </c>
      <c r="W42" s="96">
        <v>3730.5920833333334</v>
      </c>
      <c r="Y42" s="112" t="s">
        <v>91</v>
      </c>
      <c r="Z42" s="97">
        <v>2051.8256458333335</v>
      </c>
    </row>
    <row r="43" spans="1:26" x14ac:dyDescent="0.25">
      <c r="A43" s="112" t="s">
        <v>92</v>
      </c>
      <c r="B43" s="101">
        <v>89919.64</v>
      </c>
      <c r="C43" s="111"/>
      <c r="D43" s="112" t="s">
        <v>92</v>
      </c>
      <c r="E43" s="92">
        <f t="shared" si="3"/>
        <v>3746.6516666666666</v>
      </c>
      <c r="F43" s="111"/>
      <c r="G43" s="112" t="s">
        <v>92</v>
      </c>
      <c r="H43" s="93">
        <f t="shared" si="4"/>
        <v>2060.6584166666667</v>
      </c>
      <c r="J43" s="112" t="s">
        <v>92</v>
      </c>
      <c r="K43" s="102">
        <v>91718.04</v>
      </c>
      <c r="M43" s="112" t="s">
        <v>92</v>
      </c>
      <c r="N43" s="92">
        <f t="shared" si="5"/>
        <v>3821.5849999999996</v>
      </c>
      <c r="P43" s="112" t="s">
        <v>92</v>
      </c>
      <c r="Q43" s="118">
        <v>2101.8717499999998</v>
      </c>
      <c r="S43" s="112" t="s">
        <v>92</v>
      </c>
      <c r="T43" s="103">
        <v>94010.99</v>
      </c>
      <c r="V43" s="112" t="s">
        <v>92</v>
      </c>
      <c r="W43" s="96">
        <v>3917.1245833333337</v>
      </c>
      <c r="Y43" s="112" t="s">
        <v>92</v>
      </c>
      <c r="Z43" s="97">
        <v>2154.4185208333338</v>
      </c>
    </row>
    <row r="44" spans="1:26" x14ac:dyDescent="0.25">
      <c r="A44" s="112" t="s">
        <v>93</v>
      </c>
      <c r="B44" s="101">
        <v>94415.66</v>
      </c>
      <c r="C44" s="111"/>
      <c r="D44" s="112" t="s">
        <v>93</v>
      </c>
      <c r="E44" s="92">
        <f t="shared" si="3"/>
        <v>3933.9858333333336</v>
      </c>
      <c r="F44" s="111"/>
      <c r="G44" s="112" t="s">
        <v>93</v>
      </c>
      <c r="H44" s="93">
        <f t="shared" si="4"/>
        <v>2163.6922083333338</v>
      </c>
      <c r="J44" s="112" t="s">
        <v>93</v>
      </c>
      <c r="K44" s="102">
        <v>96303.97</v>
      </c>
      <c r="M44" s="112" t="s">
        <v>93</v>
      </c>
      <c r="N44" s="92">
        <f t="shared" si="5"/>
        <v>4012.6654166666667</v>
      </c>
      <c r="P44" s="112" t="s">
        <v>93</v>
      </c>
      <c r="Q44" s="118">
        <v>2206.9659791666668</v>
      </c>
      <c r="S44" s="112" t="s">
        <v>93</v>
      </c>
      <c r="T44" s="103">
        <v>98711.57</v>
      </c>
      <c r="V44" s="112" t="s">
        <v>93</v>
      </c>
      <c r="W44" s="96">
        <v>4112.9820833333333</v>
      </c>
      <c r="Y44" s="112" t="s">
        <v>93</v>
      </c>
      <c r="Z44" s="97">
        <v>2262.1401458333335</v>
      </c>
    </row>
    <row r="45" spans="1:26" x14ac:dyDescent="0.25">
      <c r="A45" s="112" t="s">
        <v>94</v>
      </c>
      <c r="B45" s="101">
        <v>99136.45</v>
      </c>
      <c r="C45" s="111"/>
      <c r="D45" s="112" t="s">
        <v>94</v>
      </c>
      <c r="E45" s="92">
        <f t="shared" si="3"/>
        <v>4130.6854166666662</v>
      </c>
      <c r="F45" s="111"/>
      <c r="G45" s="112" t="s">
        <v>94</v>
      </c>
      <c r="H45" s="93">
        <f t="shared" si="4"/>
        <v>2271.8769791666668</v>
      </c>
      <c r="J45" s="112" t="s">
        <v>94</v>
      </c>
      <c r="K45" s="102">
        <v>101119.18</v>
      </c>
      <c r="M45" s="112" t="s">
        <v>94</v>
      </c>
      <c r="N45" s="92">
        <f t="shared" si="5"/>
        <v>4213.2991666666667</v>
      </c>
      <c r="P45" s="112" t="s">
        <v>94</v>
      </c>
      <c r="Q45" s="118">
        <v>2317.3145416666671</v>
      </c>
      <c r="S45" s="112" t="s">
        <v>94</v>
      </c>
      <c r="T45" s="103">
        <v>103647.16</v>
      </c>
      <c r="V45" s="112" t="s">
        <v>94</v>
      </c>
      <c r="W45" s="96">
        <v>4318.6316666666671</v>
      </c>
      <c r="Y45" s="112" t="s">
        <v>94</v>
      </c>
      <c r="Z45" s="97">
        <v>2375.247416666667</v>
      </c>
    </row>
    <row r="46" spans="1:26" x14ac:dyDescent="0.25">
      <c r="A46" s="112" t="s">
        <v>95</v>
      </c>
      <c r="B46" s="101">
        <v>101614.74</v>
      </c>
      <c r="C46" s="111"/>
      <c r="D46" s="112" t="s">
        <v>95</v>
      </c>
      <c r="E46" s="92">
        <f t="shared" si="3"/>
        <v>4233.9475000000002</v>
      </c>
      <c r="F46" s="111"/>
      <c r="G46" s="112" t="s">
        <v>95</v>
      </c>
      <c r="H46" s="93">
        <f t="shared" si="4"/>
        <v>2328.6711250000003</v>
      </c>
      <c r="J46" s="112" t="s">
        <v>95</v>
      </c>
      <c r="K46" s="102">
        <v>103647.03</v>
      </c>
      <c r="M46" s="112" t="s">
        <v>95</v>
      </c>
      <c r="N46" s="92">
        <f t="shared" si="5"/>
        <v>4318.6262500000003</v>
      </c>
      <c r="P46" s="112" t="s">
        <v>95</v>
      </c>
      <c r="Q46" s="118">
        <v>2375.2444375000005</v>
      </c>
      <c r="S46" s="112" t="s">
        <v>95</v>
      </c>
      <c r="T46" s="103">
        <v>106238.21</v>
      </c>
      <c r="V46" s="112" t="s">
        <v>95</v>
      </c>
      <c r="W46" s="96">
        <v>4426.5920833333339</v>
      </c>
      <c r="Y46" s="112" t="s">
        <v>95</v>
      </c>
      <c r="Z46" s="97">
        <v>2434.6256458333337</v>
      </c>
    </row>
    <row r="47" spans="1:26" x14ac:dyDescent="0.25">
      <c r="A47" s="112" t="s">
        <v>96</v>
      </c>
      <c r="B47" s="101">
        <v>104093.3</v>
      </c>
      <c r="C47" s="111"/>
      <c r="D47" s="112" t="s">
        <v>96</v>
      </c>
      <c r="E47" s="92">
        <f t="shared" si="3"/>
        <v>4337.2208333333338</v>
      </c>
      <c r="F47" s="111"/>
      <c r="G47" s="112" t="s">
        <v>96</v>
      </c>
      <c r="H47" s="93">
        <f t="shared" si="4"/>
        <v>2385.4714583333339</v>
      </c>
      <c r="J47" s="112" t="s">
        <v>96</v>
      </c>
      <c r="K47" s="102">
        <v>106175.17</v>
      </c>
      <c r="M47" s="112" t="s">
        <v>96</v>
      </c>
      <c r="N47" s="92">
        <f t="shared" si="5"/>
        <v>4423.9654166666669</v>
      </c>
      <c r="P47" s="112" t="s">
        <v>96</v>
      </c>
      <c r="Q47" s="118">
        <v>2433.1809791666669</v>
      </c>
      <c r="S47" s="112" t="s">
        <v>96</v>
      </c>
      <c r="T47" s="103">
        <v>108829.55</v>
      </c>
      <c r="V47" s="112" t="s">
        <v>96</v>
      </c>
      <c r="W47" s="96">
        <v>4534.5645833333338</v>
      </c>
      <c r="Y47" s="112" t="s">
        <v>96</v>
      </c>
      <c r="Z47" s="97">
        <v>2494.0105208333339</v>
      </c>
    </row>
    <row r="48" spans="1:26" x14ac:dyDescent="0.25">
      <c r="A48" s="112" t="s">
        <v>97</v>
      </c>
      <c r="B48" s="101">
        <v>106695.5</v>
      </c>
      <c r="C48" s="111"/>
      <c r="D48" s="112" t="s">
        <v>97</v>
      </c>
      <c r="E48" s="92">
        <f t="shared" si="3"/>
        <v>4445.645833333333</v>
      </c>
      <c r="F48" s="111"/>
      <c r="G48" s="112" t="s">
        <v>97</v>
      </c>
      <c r="H48" s="93">
        <f t="shared" si="4"/>
        <v>2445.1052083333334</v>
      </c>
      <c r="J48" s="112" t="s">
        <v>97</v>
      </c>
      <c r="K48" s="102">
        <v>108829.41</v>
      </c>
      <c r="M48" s="112" t="s">
        <v>97</v>
      </c>
      <c r="N48" s="92">
        <f t="shared" si="5"/>
        <v>4534.5587500000001</v>
      </c>
      <c r="P48" s="112" t="s">
        <v>97</v>
      </c>
      <c r="Q48" s="118">
        <v>2494.0073125000004</v>
      </c>
      <c r="S48" s="112" t="s">
        <v>97</v>
      </c>
      <c r="T48" s="103">
        <v>111550.14</v>
      </c>
      <c r="V48" s="112" t="s">
        <v>97</v>
      </c>
      <c r="W48" s="96">
        <v>4647.9224999999997</v>
      </c>
      <c r="Y48" s="112" t="s">
        <v>97</v>
      </c>
      <c r="Z48" s="97">
        <v>2556.357375</v>
      </c>
    </row>
    <row r="49" spans="1:26" x14ac:dyDescent="0.25">
      <c r="A49" s="112" t="s">
        <v>98</v>
      </c>
      <c r="B49" s="101">
        <v>109298.02</v>
      </c>
      <c r="C49" s="111"/>
      <c r="D49" s="112" t="s">
        <v>98</v>
      </c>
      <c r="E49" s="92">
        <f t="shared" si="3"/>
        <v>4554.0841666666665</v>
      </c>
      <c r="F49" s="111"/>
      <c r="G49" s="112" t="s">
        <v>98</v>
      </c>
      <c r="H49" s="93">
        <f t="shared" si="4"/>
        <v>2504.7462916666668</v>
      </c>
      <c r="J49" s="112" t="s">
        <v>98</v>
      </c>
      <c r="K49" s="102">
        <v>111483.98</v>
      </c>
      <c r="M49" s="112" t="s">
        <v>98</v>
      </c>
      <c r="N49" s="92">
        <f t="shared" si="5"/>
        <v>4645.1658333333335</v>
      </c>
      <c r="P49" s="112" t="s">
        <v>98</v>
      </c>
      <c r="Q49" s="118">
        <v>2554.8412083333337</v>
      </c>
      <c r="S49" s="112" t="s">
        <v>98</v>
      </c>
      <c r="T49" s="103">
        <v>114271.07</v>
      </c>
      <c r="V49" s="112" t="s">
        <v>98</v>
      </c>
      <c r="W49" s="96">
        <v>4761.2945833333333</v>
      </c>
      <c r="Y49" s="112" t="s">
        <v>98</v>
      </c>
      <c r="Z49" s="97">
        <v>2618.7120208333336</v>
      </c>
    </row>
    <row r="50" spans="1:26" x14ac:dyDescent="0.25">
      <c r="A50" s="112" t="s">
        <v>99</v>
      </c>
      <c r="B50" s="101">
        <v>112030.59</v>
      </c>
      <c r="C50" s="111"/>
      <c r="D50" s="112" t="s">
        <v>99</v>
      </c>
      <c r="E50" s="92">
        <f t="shared" si="3"/>
        <v>4667.9412499999999</v>
      </c>
      <c r="F50" s="111"/>
      <c r="G50" s="112" t="s">
        <v>99</v>
      </c>
      <c r="H50" s="93">
        <f t="shared" si="4"/>
        <v>2567.3676875000001</v>
      </c>
      <c r="J50" s="112" t="s">
        <v>99</v>
      </c>
      <c r="K50" s="102">
        <v>114271.21</v>
      </c>
      <c r="M50" s="112" t="s">
        <v>99</v>
      </c>
      <c r="N50" s="92">
        <f t="shared" si="5"/>
        <v>4761.3004166666669</v>
      </c>
      <c r="P50" s="112" t="s">
        <v>99</v>
      </c>
      <c r="Q50" s="118">
        <v>2618.7152291666671</v>
      </c>
      <c r="S50" s="112" t="s">
        <v>99</v>
      </c>
      <c r="T50" s="103">
        <v>117127.99</v>
      </c>
      <c r="V50" s="112" t="s">
        <v>99</v>
      </c>
      <c r="W50" s="96">
        <v>4880.3329166666672</v>
      </c>
      <c r="Y50" s="112" t="s">
        <v>99</v>
      </c>
      <c r="Z50" s="97">
        <v>2684.1831041666674</v>
      </c>
    </row>
    <row r="51" spans="1:26" x14ac:dyDescent="0.25">
      <c r="A51" s="112" t="s">
        <v>100</v>
      </c>
      <c r="B51" s="101">
        <v>114762.9</v>
      </c>
      <c r="C51" s="111"/>
      <c r="D51" s="112" t="s">
        <v>100</v>
      </c>
      <c r="E51" s="92">
        <f t="shared" si="3"/>
        <v>4781.7874999999995</v>
      </c>
      <c r="F51" s="111"/>
      <c r="G51" s="112" t="s">
        <v>100</v>
      </c>
      <c r="H51" s="93">
        <f t="shared" si="4"/>
        <v>2629.9831249999997</v>
      </c>
      <c r="J51" s="112" t="s">
        <v>100</v>
      </c>
      <c r="K51" s="102">
        <v>117058.15</v>
      </c>
      <c r="M51" s="112" t="s">
        <v>100</v>
      </c>
      <c r="N51" s="92">
        <f t="shared" si="5"/>
        <v>4877.4229166666664</v>
      </c>
      <c r="P51" s="112" t="s">
        <v>100</v>
      </c>
      <c r="Q51" s="118">
        <v>2682.5826041666669</v>
      </c>
      <c r="S51" s="112" t="s">
        <v>100</v>
      </c>
      <c r="T51" s="103">
        <v>119984.61</v>
      </c>
      <c r="V51" s="112" t="s">
        <v>100</v>
      </c>
      <c r="W51" s="96">
        <v>4999.3587500000003</v>
      </c>
      <c r="Y51" s="112" t="s">
        <v>100</v>
      </c>
      <c r="Z51" s="97">
        <v>2749.6473125000002</v>
      </c>
    </row>
    <row r="52" spans="1:26" x14ac:dyDescent="0.25">
      <c r="A52" s="112" t="s">
        <v>101</v>
      </c>
      <c r="B52" s="101">
        <v>117632.02</v>
      </c>
      <c r="C52" s="111"/>
      <c r="D52" s="112" t="s">
        <v>101</v>
      </c>
      <c r="E52" s="92">
        <f t="shared" si="3"/>
        <v>4901.3341666666665</v>
      </c>
      <c r="F52" s="111"/>
      <c r="G52" s="112" t="s">
        <v>101</v>
      </c>
      <c r="H52" s="93">
        <f t="shared" si="4"/>
        <v>2695.733791666667</v>
      </c>
      <c r="J52" s="112" t="s">
        <v>101</v>
      </c>
      <c r="K52" s="102">
        <v>119984.66</v>
      </c>
      <c r="M52" s="112" t="s">
        <v>101</v>
      </c>
      <c r="N52" s="92">
        <f t="shared" si="5"/>
        <v>4999.3608333333332</v>
      </c>
      <c r="P52" s="112" t="s">
        <v>101</v>
      </c>
      <c r="Q52" s="118">
        <v>2749.6484583333336</v>
      </c>
      <c r="S52" s="112" t="s">
        <v>101</v>
      </c>
      <c r="T52" s="103">
        <v>122984.28</v>
      </c>
      <c r="V52" s="112" t="s">
        <v>101</v>
      </c>
      <c r="W52" s="96">
        <v>5124.3450000000003</v>
      </c>
      <c r="Y52" s="112" t="s">
        <v>101</v>
      </c>
      <c r="Z52" s="97">
        <v>2818.3897500000003</v>
      </c>
    </row>
    <row r="53" spans="1:26" x14ac:dyDescent="0.25">
      <c r="A53" s="112" t="s">
        <v>102</v>
      </c>
      <c r="B53" s="104">
        <v>120572.82</v>
      </c>
      <c r="C53" s="111"/>
      <c r="D53" s="112" t="s">
        <v>102</v>
      </c>
      <c r="E53" s="105">
        <f t="shared" si="3"/>
        <v>5023.8675000000003</v>
      </c>
      <c r="F53" s="111"/>
      <c r="G53" s="112" t="s">
        <v>102</v>
      </c>
      <c r="H53" s="106">
        <f t="shared" si="4"/>
        <v>2763.1271250000004</v>
      </c>
      <c r="J53" s="112" t="s">
        <v>102</v>
      </c>
      <c r="K53" s="107">
        <v>122984.28</v>
      </c>
      <c r="M53" s="112" t="s">
        <v>102</v>
      </c>
      <c r="N53" s="105">
        <f t="shared" si="5"/>
        <v>5124.3450000000003</v>
      </c>
      <c r="P53" s="112" t="s">
        <v>102</v>
      </c>
      <c r="Q53" s="119">
        <v>2818.3897500000003</v>
      </c>
      <c r="S53" s="112" t="s">
        <v>102</v>
      </c>
      <c r="T53" s="108">
        <v>126058.88</v>
      </c>
      <c r="V53" s="112" t="s">
        <v>102</v>
      </c>
      <c r="W53" s="109">
        <v>5252.4533333333338</v>
      </c>
      <c r="Y53" s="112" t="s">
        <v>102</v>
      </c>
      <c r="Z53" s="110">
        <v>2888.849333333334</v>
      </c>
    </row>
  </sheetData>
  <sheetProtection algorithmName="SHA-512" hashValue="6+HBmV/hutZMot/3wN57gxUsITNVka4vXa9/Y4E7/fR/Tz04KqZwujtXrO7wV7xXLuipHCOh2vhkbZmAjxAchQ==" saltValue="leaiH0dOF1XENOsDgcQIbA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AcademicYear</vt:lpstr>
      <vt:lpstr>COLLEGE</vt:lpstr>
      <vt:lpstr>Date</vt:lpstr>
      <vt:lpstr>Departments</vt:lpstr>
      <vt:lpstr>PayRange</vt:lpstr>
      <vt:lpstr>PayStep</vt:lpstr>
      <vt:lpstr>PayStep1</vt:lpstr>
      <vt:lpstr>Rank</vt:lpstr>
      <vt:lpstr>TERMS</vt:lpstr>
      <vt:lpstr>TYPE</vt:lpstr>
      <vt:lpstr>Year</vt:lpstr>
    </vt:vector>
  </TitlesOfParts>
  <Company>California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Kay Dayner</dc:creator>
  <cp:lastModifiedBy>Tom, Caleb</cp:lastModifiedBy>
  <cp:lastPrinted>2019-03-05T16:31:16Z</cp:lastPrinted>
  <dcterms:created xsi:type="dcterms:W3CDTF">2009-09-03T14:47:57Z</dcterms:created>
  <dcterms:modified xsi:type="dcterms:W3CDTF">2020-03-27T17:45:20Z</dcterms:modified>
</cp:coreProperties>
</file>